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AL-DC-01\Desktop\A.Vosberg\Desktop\"/>
    </mc:Choice>
  </mc:AlternateContent>
  <xr:revisionPtr revIDLastSave="0" documentId="8_{8059FF2D-82DD-48BA-8282-3F93D6615F3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Dornauslegung" sheetId="9" r:id="rId1"/>
    <sheet name="Auswertung" sheetId="5" state="hidden" r:id="rId2"/>
    <sheet name="Typ-Kugelsegmente" sheetId="1" state="hidden" r:id="rId3"/>
    <sheet name="Preise" sheetId="2" state="hidden" r:id="rId4"/>
    <sheet name="Rohr-Werkstoff" sheetId="4" r:id="rId5"/>
  </sheets>
  <definedNames>
    <definedName name="Dorn_Daten">Preise!$A$6:$F$22</definedName>
    <definedName name="_xlnm.Print_Area" localSheetId="0">Dornauslegung!$A$1:$K$23</definedName>
    <definedName name="g_tab">'Typ-Kugelsegmente'!$A$2:$V$10</definedName>
    <definedName name="g1_preise">Preise!$B$6:$BF$22</definedName>
    <definedName name="g1_tab">'Typ-Kugelsegmente'!$B$3:$V$10</definedName>
    <definedName name="g2_preise">Preise!$B$26:$BF$42</definedName>
    <definedName name="g3_preise">Preise!$B$46:$BF$62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F14" i="1" s="1"/>
  <c r="C5" i="5"/>
  <c r="F12" i="1" s="1"/>
  <c r="C6" i="5"/>
  <c r="F13" i="1" s="1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47" i="1"/>
  <c r="B47" i="1"/>
  <c r="C29" i="1"/>
  <c r="B45" i="1"/>
  <c r="B46" i="1"/>
  <c r="A31" i="1"/>
  <c r="A32" i="1"/>
  <c r="C31" i="1"/>
  <c r="B30" i="1"/>
  <c r="A48" i="1"/>
  <c r="C45" i="1"/>
  <c r="D29" i="1"/>
  <c r="B31" i="1"/>
  <c r="C30" i="1"/>
  <c r="C46" i="1"/>
  <c r="C47" i="1"/>
  <c r="A33" i="1"/>
  <c r="B32" i="1"/>
  <c r="D31" i="1"/>
  <c r="D32" i="1"/>
  <c r="D33" i="1"/>
  <c r="D45" i="1"/>
  <c r="E29" i="1"/>
  <c r="D30" i="1"/>
  <c r="A49" i="1"/>
  <c r="C48" i="1"/>
  <c r="B48" i="1"/>
  <c r="C33" i="1"/>
  <c r="C32" i="1"/>
  <c r="B49" i="1"/>
  <c r="C49" i="1"/>
  <c r="A50" i="1"/>
  <c r="D49" i="1"/>
  <c r="D47" i="1"/>
  <c r="D46" i="1"/>
  <c r="D48" i="1"/>
  <c r="F29" i="1"/>
  <c r="E30" i="1"/>
  <c r="E32" i="1"/>
  <c r="E45" i="1"/>
  <c r="E33" i="1"/>
  <c r="E31" i="1"/>
  <c r="B33" i="1"/>
  <c r="A34" i="1"/>
  <c r="B50" i="1"/>
  <c r="E50" i="1"/>
  <c r="D50" i="1"/>
  <c r="C50" i="1"/>
  <c r="A51" i="1"/>
  <c r="F45" i="1"/>
  <c r="F33" i="1"/>
  <c r="F31" i="1"/>
  <c r="G29" i="1"/>
  <c r="F34" i="1"/>
  <c r="F30" i="1"/>
  <c r="F32" i="1"/>
  <c r="B34" i="1"/>
  <c r="C34" i="1"/>
  <c r="A35" i="1"/>
  <c r="F35" i="1"/>
  <c r="D34" i="1"/>
  <c r="E46" i="1"/>
  <c r="E48" i="1"/>
  <c r="E47" i="1"/>
  <c r="E34" i="1"/>
  <c r="E49" i="1"/>
  <c r="G45" i="1"/>
  <c r="G33" i="1"/>
  <c r="G35" i="1"/>
  <c r="G30" i="1"/>
  <c r="G34" i="1"/>
  <c r="G36" i="1"/>
  <c r="G31" i="1"/>
  <c r="G32" i="1"/>
  <c r="H29" i="1"/>
  <c r="F46" i="1"/>
  <c r="F47" i="1"/>
  <c r="F48" i="1"/>
  <c r="F49" i="1"/>
  <c r="C51" i="1"/>
  <c r="B51" i="1"/>
  <c r="D51" i="1"/>
  <c r="A52" i="1"/>
  <c r="E51" i="1"/>
  <c r="F51" i="1"/>
  <c r="G51" i="1"/>
  <c r="A36" i="1"/>
  <c r="B35" i="1"/>
  <c r="D35" i="1"/>
  <c r="C35" i="1"/>
  <c r="E35" i="1"/>
  <c r="F50" i="1"/>
  <c r="B36" i="1"/>
  <c r="A37" i="1"/>
  <c r="C36" i="1"/>
  <c r="D36" i="1"/>
  <c r="E36" i="1"/>
  <c r="F36" i="1"/>
  <c r="E52" i="1"/>
  <c r="B52" i="1"/>
  <c r="A53" i="1"/>
  <c r="D52" i="1"/>
  <c r="F52" i="1"/>
  <c r="C52" i="1"/>
  <c r="G52" i="1"/>
  <c r="H31" i="1"/>
  <c r="H33" i="1"/>
  <c r="H32" i="1"/>
  <c r="H35" i="1"/>
  <c r="H30" i="1"/>
  <c r="H36" i="1"/>
  <c r="H34" i="1"/>
  <c r="H37" i="1"/>
  <c r="I29" i="1"/>
  <c r="H45" i="1"/>
  <c r="H52" i="1"/>
  <c r="G46" i="1"/>
  <c r="G47" i="1"/>
  <c r="G48" i="1"/>
  <c r="G49" i="1"/>
  <c r="G50" i="1"/>
  <c r="I45" i="1"/>
  <c r="I30" i="1"/>
  <c r="I32" i="1"/>
  <c r="I35" i="1"/>
  <c r="I37" i="1"/>
  <c r="I36" i="1"/>
  <c r="I31" i="1"/>
  <c r="J29" i="1"/>
  <c r="I33" i="1"/>
  <c r="I34" i="1"/>
  <c r="C53" i="1"/>
  <c r="F53" i="1"/>
  <c r="H53" i="1"/>
  <c r="I53" i="1"/>
  <c r="B53" i="1"/>
  <c r="A54" i="1"/>
  <c r="E53" i="1"/>
  <c r="D53" i="1"/>
  <c r="G53" i="1"/>
  <c r="B37" i="1"/>
  <c r="A38" i="1"/>
  <c r="I38" i="1"/>
  <c r="C37" i="1"/>
  <c r="D37" i="1"/>
  <c r="E37" i="1"/>
  <c r="F37" i="1"/>
  <c r="G37" i="1"/>
  <c r="H46" i="1"/>
  <c r="H47" i="1"/>
  <c r="H48" i="1"/>
  <c r="H49" i="1"/>
  <c r="H50" i="1"/>
  <c r="H51" i="1"/>
  <c r="B38" i="1"/>
  <c r="A39" i="1"/>
  <c r="C38" i="1"/>
  <c r="D38" i="1"/>
  <c r="E38" i="1"/>
  <c r="F38" i="1"/>
  <c r="G38" i="1"/>
  <c r="H38" i="1"/>
  <c r="D54" i="1"/>
  <c r="G54" i="1"/>
  <c r="B54" i="1"/>
  <c r="H54" i="1"/>
  <c r="E54" i="1"/>
  <c r="F54" i="1"/>
  <c r="C54" i="1"/>
  <c r="A55" i="1"/>
  <c r="I54" i="1"/>
  <c r="J35" i="1"/>
  <c r="J31" i="1"/>
  <c r="J45" i="1"/>
  <c r="J30" i="1"/>
  <c r="J34" i="1"/>
  <c r="J37" i="1"/>
  <c r="J38" i="1"/>
  <c r="J32" i="1"/>
  <c r="J39" i="1"/>
  <c r="K29" i="1"/>
  <c r="J33" i="1"/>
  <c r="J36" i="1"/>
  <c r="I46" i="1"/>
  <c r="I47" i="1"/>
  <c r="I48" i="1"/>
  <c r="I49" i="1"/>
  <c r="I50" i="1"/>
  <c r="I51" i="1"/>
  <c r="I52" i="1"/>
  <c r="B39" i="1"/>
  <c r="A40" i="1"/>
  <c r="C39" i="1"/>
  <c r="D39" i="1"/>
  <c r="E39" i="1"/>
  <c r="F39" i="1"/>
  <c r="G39" i="1"/>
  <c r="H39" i="1"/>
  <c r="I39" i="1"/>
  <c r="K34" i="1"/>
  <c r="L29" i="1"/>
  <c r="K31" i="1"/>
  <c r="K39" i="1"/>
  <c r="K32" i="1"/>
  <c r="K45" i="1"/>
  <c r="K33" i="1"/>
  <c r="K30" i="1"/>
  <c r="K35" i="1"/>
  <c r="K36" i="1"/>
  <c r="K37" i="1"/>
  <c r="K38" i="1"/>
  <c r="K40" i="1"/>
  <c r="J47" i="1"/>
  <c r="J46" i="1"/>
  <c r="J48" i="1"/>
  <c r="J49" i="1"/>
  <c r="J50" i="1"/>
  <c r="J51" i="1"/>
  <c r="J52" i="1"/>
  <c r="J53" i="1"/>
  <c r="F55" i="1"/>
  <c r="C55" i="1"/>
  <c r="G55" i="1"/>
  <c r="J55" i="1"/>
  <c r="E55" i="1"/>
  <c r="B55" i="1"/>
  <c r="I55" i="1"/>
  <c r="D55" i="1"/>
  <c r="K55" i="1"/>
  <c r="A56" i="1"/>
  <c r="H55" i="1"/>
  <c r="J54" i="1"/>
  <c r="K46" i="1"/>
  <c r="K47" i="1"/>
  <c r="K48" i="1"/>
  <c r="K49" i="1"/>
  <c r="K50" i="1"/>
  <c r="K51" i="1"/>
  <c r="K52" i="1"/>
  <c r="K53" i="1"/>
  <c r="K54" i="1"/>
  <c r="L37" i="1"/>
  <c r="L34" i="1"/>
  <c r="L45" i="1"/>
  <c r="L38" i="1"/>
  <c r="L32" i="1"/>
  <c r="L33" i="1"/>
  <c r="L35" i="1"/>
  <c r="L30" i="1"/>
  <c r="L31" i="1"/>
  <c r="L40" i="1"/>
  <c r="M29" i="1"/>
  <c r="L36" i="1"/>
  <c r="L39" i="1"/>
  <c r="A41" i="1"/>
  <c r="B40" i="1"/>
  <c r="C40" i="1"/>
  <c r="D40" i="1"/>
  <c r="E40" i="1"/>
  <c r="F40" i="1"/>
  <c r="G40" i="1"/>
  <c r="H40" i="1"/>
  <c r="I40" i="1"/>
  <c r="J40" i="1"/>
  <c r="F56" i="1"/>
  <c r="E56" i="1"/>
  <c r="K56" i="1"/>
  <c r="B56" i="1"/>
  <c r="C56" i="1"/>
  <c r="G56" i="1"/>
  <c r="J56" i="1"/>
  <c r="A57" i="1"/>
  <c r="D56" i="1"/>
  <c r="I56" i="1"/>
  <c r="H56" i="1"/>
  <c r="M37" i="1"/>
  <c r="M39" i="1"/>
  <c r="M35" i="1"/>
  <c r="M38" i="1"/>
  <c r="M40" i="1"/>
  <c r="M30" i="1"/>
  <c r="M32" i="1"/>
  <c r="M33" i="1"/>
  <c r="M34" i="1"/>
  <c r="M36" i="1"/>
  <c r="M41" i="1"/>
  <c r="M45" i="1"/>
  <c r="N29" i="1"/>
  <c r="M31" i="1"/>
  <c r="B57" i="1"/>
  <c r="J57" i="1"/>
  <c r="I57" i="1"/>
  <c r="K57" i="1"/>
  <c r="E57" i="1"/>
  <c r="M57" i="1"/>
  <c r="H57" i="1"/>
  <c r="C57" i="1"/>
  <c r="L57" i="1"/>
  <c r="F57" i="1"/>
  <c r="D57" i="1"/>
  <c r="A58" i="1"/>
  <c r="G57" i="1"/>
  <c r="L47" i="1"/>
  <c r="L46" i="1"/>
  <c r="L48" i="1"/>
  <c r="L49" i="1"/>
  <c r="L50" i="1"/>
  <c r="L51" i="1"/>
  <c r="L52" i="1"/>
  <c r="L53" i="1"/>
  <c r="L54" i="1"/>
  <c r="L55" i="1"/>
  <c r="L56" i="1"/>
  <c r="B41" i="1"/>
  <c r="C41" i="1"/>
  <c r="A42" i="1"/>
  <c r="D41" i="1"/>
  <c r="E41" i="1"/>
  <c r="F41" i="1"/>
  <c r="G41" i="1"/>
  <c r="H41" i="1"/>
  <c r="I41" i="1"/>
  <c r="J41" i="1"/>
  <c r="K41" i="1"/>
  <c r="L41" i="1"/>
  <c r="N37" i="1"/>
  <c r="N32" i="1"/>
  <c r="N33" i="1"/>
  <c r="N40" i="1"/>
  <c r="N31" i="1"/>
  <c r="N34" i="1"/>
  <c r="N38" i="1"/>
  <c r="N35" i="1"/>
  <c r="N45" i="1"/>
  <c r="N41" i="1"/>
  <c r="N42" i="1"/>
  <c r="N39" i="1"/>
  <c r="N36" i="1"/>
  <c r="O29" i="1"/>
  <c r="N43" i="1"/>
  <c r="N30" i="1"/>
  <c r="C42" i="1"/>
  <c r="A43" i="1"/>
  <c r="B42" i="1"/>
  <c r="D42" i="1"/>
  <c r="E42" i="1"/>
  <c r="F42" i="1"/>
  <c r="G42" i="1"/>
  <c r="H42" i="1"/>
  <c r="I42" i="1"/>
  <c r="J42" i="1"/>
  <c r="K42" i="1"/>
  <c r="L42" i="1"/>
  <c r="D58" i="1"/>
  <c r="L58" i="1"/>
  <c r="G58" i="1"/>
  <c r="K58" i="1"/>
  <c r="F58" i="1"/>
  <c r="E58" i="1"/>
  <c r="M58" i="1"/>
  <c r="J58" i="1"/>
  <c r="A59" i="1"/>
  <c r="C58" i="1"/>
  <c r="B58" i="1"/>
  <c r="I58" i="1"/>
  <c r="N58" i="1"/>
  <c r="H58" i="1"/>
  <c r="M46" i="1"/>
  <c r="M47" i="1"/>
  <c r="M48" i="1"/>
  <c r="M49" i="1"/>
  <c r="M50" i="1"/>
  <c r="M51" i="1"/>
  <c r="M52" i="1"/>
  <c r="M53" i="1"/>
  <c r="M54" i="1"/>
  <c r="M55" i="1"/>
  <c r="M56" i="1"/>
  <c r="M42" i="1"/>
  <c r="C43" i="1"/>
  <c r="B43" i="1"/>
  <c r="D43" i="1"/>
  <c r="E43" i="1"/>
  <c r="F43" i="1"/>
  <c r="G43" i="1"/>
  <c r="H43" i="1"/>
  <c r="I43" i="1"/>
  <c r="J43" i="1"/>
  <c r="K43" i="1"/>
  <c r="L43" i="1"/>
  <c r="M43" i="1"/>
  <c r="P29" i="1"/>
  <c r="O33" i="1"/>
  <c r="O35" i="1"/>
  <c r="O42" i="1"/>
  <c r="O38" i="1"/>
  <c r="O40" i="1"/>
  <c r="O36" i="1"/>
  <c r="O39" i="1"/>
  <c r="O34" i="1"/>
  <c r="O43" i="1"/>
  <c r="O45" i="1"/>
  <c r="O32" i="1"/>
  <c r="O30" i="1"/>
  <c r="O41" i="1"/>
  <c r="O37" i="1"/>
  <c r="O31" i="1"/>
  <c r="C59" i="1"/>
  <c r="G59" i="1"/>
  <c r="M59" i="1"/>
  <c r="F59" i="1"/>
  <c r="N59" i="1"/>
  <c r="B59" i="1"/>
  <c r="D59" i="1"/>
  <c r="K59" i="1"/>
  <c r="E59" i="1"/>
  <c r="L59" i="1"/>
  <c r="I59" i="1"/>
  <c r="J59" i="1"/>
  <c r="O59" i="1"/>
  <c r="A60" i="1"/>
  <c r="H59" i="1"/>
  <c r="N47" i="1"/>
  <c r="N48" i="1"/>
  <c r="N46" i="1"/>
  <c r="N49" i="1"/>
  <c r="N50" i="1"/>
  <c r="N51" i="1"/>
  <c r="N52" i="1"/>
  <c r="N53" i="1"/>
  <c r="N54" i="1"/>
  <c r="N55" i="1"/>
  <c r="N56" i="1"/>
  <c r="N57" i="1"/>
  <c r="O48" i="1"/>
  <c r="O46" i="1"/>
  <c r="O47" i="1"/>
  <c r="O49" i="1"/>
  <c r="O50" i="1"/>
  <c r="O51" i="1"/>
  <c r="O52" i="1"/>
  <c r="O53" i="1"/>
  <c r="O54" i="1"/>
  <c r="O55" i="1"/>
  <c r="O56" i="1"/>
  <c r="O57" i="1"/>
  <c r="O58" i="1"/>
  <c r="O60" i="1"/>
  <c r="D60" i="1"/>
  <c r="P60" i="1"/>
  <c r="K60" i="1"/>
  <c r="N60" i="1"/>
  <c r="M60" i="1"/>
  <c r="G60" i="1"/>
  <c r="E60" i="1"/>
  <c r="F60" i="1"/>
  <c r="L60" i="1"/>
  <c r="J60" i="1"/>
  <c r="B60" i="1"/>
  <c r="H60" i="1"/>
  <c r="A61" i="1"/>
  <c r="I60" i="1"/>
  <c r="C60" i="1"/>
  <c r="P32" i="1"/>
  <c r="P45" i="1"/>
  <c r="P41" i="1"/>
  <c r="P35" i="1"/>
  <c r="Q29" i="1"/>
  <c r="P42" i="1"/>
  <c r="P31" i="1"/>
  <c r="P38" i="1"/>
  <c r="P36" i="1"/>
  <c r="P33" i="1"/>
  <c r="P34" i="1"/>
  <c r="P37" i="1"/>
  <c r="P30" i="1"/>
  <c r="P43" i="1"/>
  <c r="P40" i="1"/>
  <c r="P39" i="1"/>
  <c r="Q39" i="1"/>
  <c r="Q41" i="1"/>
  <c r="Q30" i="1"/>
  <c r="Q42" i="1"/>
  <c r="Q45" i="1"/>
  <c r="Q34" i="1"/>
  <c r="Q35" i="1"/>
  <c r="R29" i="1"/>
  <c r="Q31" i="1"/>
  <c r="Q38" i="1"/>
  <c r="Q33" i="1"/>
  <c r="Q37" i="1"/>
  <c r="Q43" i="1"/>
  <c r="Q40" i="1"/>
  <c r="Q32" i="1"/>
  <c r="Q36" i="1"/>
  <c r="G61" i="1"/>
  <c r="M61" i="1"/>
  <c r="J61" i="1"/>
  <c r="P61" i="1"/>
  <c r="N61" i="1"/>
  <c r="H61" i="1"/>
  <c r="F61" i="1"/>
  <c r="I61" i="1"/>
  <c r="E61" i="1"/>
  <c r="Q61" i="1"/>
  <c r="C61" i="1"/>
  <c r="K61" i="1"/>
  <c r="B61" i="1"/>
  <c r="O61" i="1"/>
  <c r="D61" i="1"/>
  <c r="L61" i="1"/>
  <c r="P47" i="1"/>
  <c r="P48" i="1"/>
  <c r="P46" i="1"/>
  <c r="P49" i="1"/>
  <c r="P50" i="1"/>
  <c r="P51" i="1"/>
  <c r="P52" i="1"/>
  <c r="P53" i="1"/>
  <c r="P54" i="1"/>
  <c r="P55" i="1"/>
  <c r="P56" i="1"/>
  <c r="P57" i="1"/>
  <c r="P58" i="1"/>
  <c r="P59" i="1"/>
  <c r="R43" i="1"/>
  <c r="R42" i="1"/>
  <c r="R38" i="1"/>
  <c r="S29" i="1"/>
  <c r="R35" i="1"/>
  <c r="R33" i="1"/>
  <c r="R30" i="1"/>
  <c r="R37" i="1"/>
  <c r="R34" i="1"/>
  <c r="R39" i="1"/>
  <c r="R40" i="1"/>
  <c r="R31" i="1"/>
  <c r="R41" i="1"/>
  <c r="R45" i="1"/>
  <c r="R36" i="1"/>
  <c r="R32" i="1"/>
  <c r="Q48" i="1"/>
  <c r="Q47" i="1"/>
  <c r="Q46" i="1"/>
  <c r="Q49" i="1"/>
  <c r="Q50" i="1"/>
  <c r="Q51" i="1"/>
  <c r="Q52" i="1"/>
  <c r="Q53" i="1"/>
  <c r="Q54" i="1"/>
  <c r="Q55" i="1"/>
  <c r="Q56" i="1"/>
  <c r="Q57" i="1"/>
  <c r="Q58" i="1"/>
  <c r="Q59" i="1"/>
  <c r="Q60" i="1"/>
  <c r="S42" i="1"/>
  <c r="S40" i="1"/>
  <c r="S30" i="1"/>
  <c r="S38" i="1"/>
  <c r="S35" i="1"/>
  <c r="S31" i="1"/>
  <c r="S32" i="1"/>
  <c r="S45" i="1"/>
  <c r="S34" i="1"/>
  <c r="S33" i="1"/>
  <c r="S39" i="1"/>
  <c r="S43" i="1"/>
  <c r="S36" i="1"/>
  <c r="S41" i="1"/>
  <c r="T29" i="1"/>
  <c r="S37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T36" i="1"/>
  <c r="T32" i="1"/>
  <c r="T34" i="1"/>
  <c r="T35" i="1"/>
  <c r="T41" i="1"/>
  <c r="T40" i="1"/>
  <c r="T30" i="1"/>
  <c r="T43" i="1"/>
  <c r="T42" i="1"/>
  <c r="U29" i="1"/>
  <c r="T37" i="1"/>
  <c r="T31" i="1"/>
  <c r="T45" i="1"/>
  <c r="T33" i="1"/>
  <c r="T38" i="1"/>
  <c r="T39" i="1"/>
  <c r="U31" i="1"/>
  <c r="U35" i="1"/>
  <c r="U45" i="1"/>
  <c r="U32" i="1"/>
  <c r="U41" i="1"/>
  <c r="U43" i="1"/>
  <c r="U37" i="1"/>
  <c r="U39" i="1"/>
  <c r="U30" i="1"/>
  <c r="U40" i="1"/>
  <c r="U34" i="1"/>
  <c r="U33" i="1"/>
  <c r="V29" i="1"/>
  <c r="U36" i="1"/>
  <c r="U42" i="1"/>
  <c r="U38" i="1"/>
  <c r="T48" i="1"/>
  <c r="T46" i="1"/>
  <c r="T47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U47" i="1"/>
  <c r="U48" i="1"/>
  <c r="U46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V35" i="1"/>
  <c r="V37" i="1"/>
  <c r="V39" i="1"/>
  <c r="V43" i="1"/>
  <c r="V40" i="1"/>
  <c r="V45" i="1"/>
  <c r="V33" i="1"/>
  <c r="V36" i="1"/>
  <c r="V31" i="1"/>
  <c r="V34" i="1"/>
  <c r="V30" i="1"/>
  <c r="V41" i="1"/>
  <c r="V42" i="1"/>
  <c r="V32" i="1"/>
  <c r="V38" i="1"/>
  <c r="V47" i="1"/>
  <c r="V48" i="1"/>
  <c r="V46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D11" i="5" l="1"/>
  <c r="D12" i="5"/>
  <c r="I13" i="1"/>
  <c r="C11" i="5"/>
  <c r="I12" i="1"/>
  <c r="C19" i="5"/>
  <c r="C12" i="5"/>
  <c r="H13" i="1"/>
  <c r="H12" i="1"/>
  <c r="C15" i="5" l="1"/>
  <c r="D15" i="9" s="1"/>
  <c r="C23" i="5"/>
  <c r="C14" i="5"/>
  <c r="H14" i="1"/>
  <c r="I14" i="1" s="1"/>
  <c r="H26" i="1"/>
  <c r="D19" i="5" l="1"/>
  <c r="D18" i="9" s="1"/>
  <c r="D14" i="5"/>
  <c r="D14" i="9" s="1"/>
  <c r="C16" i="5"/>
  <c r="D16" i="9" s="1"/>
  <c r="E19" i="9"/>
  <c r="C17" i="5"/>
  <c r="D19" i="9" s="1"/>
  <c r="E17" i="9"/>
  <c r="C18" i="5"/>
  <c r="D17" i="9" s="1"/>
  <c r="D20" i="9"/>
  <c r="D16" i="5"/>
  <c r="AN4" i="5" s="1"/>
  <c r="Y4" i="5"/>
  <c r="AD4" i="5" l="1"/>
  <c r="AP4" i="5"/>
  <c r="U6" i="9" s="1"/>
  <c r="U4" i="5"/>
  <c r="AJ4" i="5"/>
  <c r="V5" i="9" s="1"/>
  <c r="AQ4" i="5"/>
  <c r="V6" i="9" s="1"/>
  <c r="O4" i="5"/>
  <c r="V7" i="9" s="1"/>
  <c r="L4" i="5"/>
  <c r="AB4" i="5"/>
  <c r="AG4" i="5"/>
  <c r="AS4" i="5"/>
  <c r="AI4" i="5"/>
  <c r="U5" i="9" s="1"/>
  <c r="AO4" i="5"/>
  <c r="T6" i="9" s="1"/>
  <c r="K4" i="5"/>
  <c r="AA4" i="5"/>
  <c r="R4" i="5"/>
  <c r="I4" i="5"/>
  <c r="M4" i="5"/>
  <c r="T7" i="9" s="1"/>
  <c r="Z4" i="5"/>
  <c r="AK4" i="5"/>
  <c r="W5" i="9" s="1"/>
  <c r="AR4" i="5"/>
  <c r="W6" i="9" s="1"/>
  <c r="AT4" i="5"/>
  <c r="W4" i="5"/>
  <c r="N4" i="5"/>
  <c r="U7" i="9" s="1"/>
  <c r="X4" i="5"/>
  <c r="H4" i="5"/>
  <c r="AF4" i="5"/>
  <c r="AL4" i="5"/>
  <c r="Q4" i="5"/>
  <c r="AM4" i="5"/>
  <c r="J4" i="5"/>
  <c r="F4" i="5"/>
  <c r="T4" i="5"/>
  <c r="P4" i="5"/>
  <c r="W7" i="9" s="1"/>
  <c r="AE4" i="5"/>
  <c r="AU4" i="5"/>
  <c r="AC4" i="5"/>
  <c r="G4" i="5"/>
  <c r="V4" i="5"/>
  <c r="S4" i="5"/>
  <c r="AH4" i="5"/>
  <c r="T5" i="9" s="1"/>
  <c r="AS5" i="5"/>
  <c r="N5" i="5"/>
  <c r="AM6" i="5"/>
  <c r="AT6" i="5"/>
  <c r="AP6" i="5"/>
  <c r="AN5" i="5"/>
  <c r="O5" i="5"/>
  <c r="AQ5" i="5"/>
  <c r="K6" i="5"/>
  <c r="X5" i="5"/>
  <c r="AQ6" i="5"/>
  <c r="R5" i="5"/>
  <c r="AJ5" i="5"/>
  <c r="T6" i="5"/>
  <c r="Y5" i="5"/>
  <c r="AD5" i="5"/>
  <c r="AF5" i="5"/>
  <c r="J6" i="5"/>
  <c r="AA6" i="5"/>
  <c r="AB5" i="5"/>
  <c r="W6" i="5"/>
  <c r="G6" i="5"/>
  <c r="AI6" i="5"/>
  <c r="AP5" i="5"/>
  <c r="I5" i="5"/>
  <c r="N6" i="5"/>
  <c r="AO6" i="5"/>
  <c r="H5" i="5"/>
  <c r="S6" i="5"/>
  <c r="AE6" i="5"/>
  <c r="J5" i="5"/>
  <c r="AI5" i="5"/>
  <c r="W5" i="5"/>
  <c r="AH5" i="5"/>
  <c r="L6" i="5"/>
  <c r="M5" i="5"/>
  <c r="AB6" i="5"/>
  <c r="V5" i="5"/>
  <c r="AL5" i="5"/>
  <c r="Q6" i="5"/>
  <c r="AG5" i="5"/>
  <c r="Q5" i="5"/>
  <c r="AC6" i="5"/>
  <c r="AG6" i="5"/>
  <c r="AR6" i="5"/>
  <c r="O6" i="5"/>
  <c r="AT5" i="5"/>
  <c r="L5" i="5"/>
  <c r="I6" i="5"/>
  <c r="AR5" i="5"/>
  <c r="U6" i="5"/>
  <c r="AE5" i="5"/>
  <c r="P6" i="5"/>
  <c r="P5" i="5"/>
  <c r="F6" i="5"/>
  <c r="AC5" i="5"/>
  <c r="G5" i="5"/>
  <c r="AK6" i="5"/>
  <c r="M6" i="5"/>
  <c r="X6" i="5"/>
  <c r="V6" i="5"/>
  <c r="AA5" i="5"/>
  <c r="AM5" i="5"/>
  <c r="AH6" i="5"/>
  <c r="Z6" i="5"/>
  <c r="AO5" i="5"/>
  <c r="S5" i="5"/>
  <c r="U5" i="5"/>
  <c r="AL6" i="5"/>
  <c r="AD6" i="5"/>
  <c r="AS6" i="5"/>
  <c r="Z5" i="5"/>
  <c r="AU5" i="5"/>
  <c r="AK5" i="5"/>
  <c r="R6" i="5"/>
  <c r="AF6" i="5"/>
  <c r="K5" i="5"/>
  <c r="AU6" i="5"/>
  <c r="AN6" i="5"/>
  <c r="T5" i="5"/>
  <c r="F5" i="5"/>
  <c r="Y6" i="5"/>
  <c r="H6" i="5"/>
  <c r="AJ6" i="5"/>
</calcChain>
</file>

<file path=xl/sharedStrings.xml><?xml version="1.0" encoding="utf-8"?>
<sst xmlns="http://schemas.openxmlformats.org/spreadsheetml/2006/main" count="419" uniqueCount="109">
  <si>
    <t>1.2379 gehärtet</t>
  </si>
  <si>
    <t>mm</t>
  </si>
  <si>
    <t>1.2842 gehärtet, TiC-TiN beschichtet</t>
  </si>
  <si>
    <t>Wandstärke</t>
  </si>
  <si>
    <t>ALBROMET 340 HSC</t>
  </si>
  <si>
    <t>Biegewinkel  (optional)</t>
  </si>
  <si>
    <t>°</t>
  </si>
  <si>
    <t>Wulstnaht</t>
  </si>
  <si>
    <t>Dorn-Typ</t>
  </si>
  <si>
    <t>Anzahl Kugelsegmente</t>
  </si>
  <si>
    <t>Schaftlänge</t>
  </si>
  <si>
    <t>Aufnahmegewinde</t>
  </si>
  <si>
    <t>Einbauposition</t>
  </si>
  <si>
    <t>Albromet 300 HSC</t>
  </si>
  <si>
    <t>Albromet ???</t>
  </si>
  <si>
    <t>Stahl 1.2842 gehärtet</t>
  </si>
  <si>
    <t>Stahl 1.2842 gehärtet, verchromt</t>
  </si>
  <si>
    <t>Stahl 1.2379, gehärtet</t>
  </si>
  <si>
    <t>Stahl 1.2379, gehärtet, TiC-TiN beschichtet</t>
  </si>
  <si>
    <t>1 Kugel-dorn</t>
  </si>
  <si>
    <t>2 Kugel-dorn</t>
  </si>
  <si>
    <t>3 Kugel-dorn</t>
  </si>
  <si>
    <t>Ersatz-kugel</t>
  </si>
  <si>
    <t>Dornver-bindung</t>
  </si>
  <si>
    <t>Zwischen-stück</t>
  </si>
  <si>
    <t>Endver-bindung</t>
  </si>
  <si>
    <t>Eingabe-Daten</t>
  </si>
  <si>
    <t>Spalte</t>
  </si>
  <si>
    <t>Werkstoff</t>
  </si>
  <si>
    <t>G1</t>
  </si>
  <si>
    <t>Außen-Durchmesser</t>
  </si>
  <si>
    <t>G2</t>
  </si>
  <si>
    <t>G3</t>
  </si>
  <si>
    <t>Biegeradius Rm</t>
  </si>
  <si>
    <t>Hifsrechnungen</t>
  </si>
  <si>
    <t>Wanddickenfaktor   WF</t>
  </si>
  <si>
    <t>Biegeverhältnis       BV</t>
  </si>
  <si>
    <t>Tabellenauswahl</t>
  </si>
  <si>
    <t>Gliederdorn</t>
  </si>
  <si>
    <t>Dünnwand-Gliederdorn - Sonderanfertigung</t>
  </si>
  <si>
    <t>Dorngröße</t>
  </si>
  <si>
    <t>Ultra-Dünnwand-Gliederdorn - Sonderanfertigung</t>
  </si>
  <si>
    <t>L</t>
  </si>
  <si>
    <t>Löffeldorn - Sonderanfertigung</t>
  </si>
  <si>
    <t xml:space="preserve">S </t>
  </si>
  <si>
    <t>Stummeldorn - Sonderanfertigung</t>
  </si>
  <si>
    <t>Dorn - Typ</t>
  </si>
  <si>
    <t>S</t>
  </si>
  <si>
    <t>Dünnwand-Gliederdorn</t>
  </si>
  <si>
    <t>Ultradünnwand-Gliederdorn</t>
  </si>
  <si>
    <t>Stopfendorn</t>
  </si>
  <si>
    <t>Löffeldorn</t>
  </si>
  <si>
    <t>Rohr-Außen-Ø</t>
  </si>
  <si>
    <t>WF</t>
  </si>
  <si>
    <t>Rohr-Wanddicke</t>
  </si>
  <si>
    <t>BV</t>
  </si>
  <si>
    <t>Biegeradius</t>
  </si>
  <si>
    <t>Ausw.</t>
  </si>
  <si>
    <t>s \ Ø</t>
  </si>
  <si>
    <t>BR\Ø</t>
  </si>
  <si>
    <t>ALBROMET 300</t>
  </si>
  <si>
    <t>ALBROMET ???</t>
  </si>
  <si>
    <t>Stahl  gehärtet</t>
  </si>
  <si>
    <t>Stahl  gehärtet, hartverchromt</t>
  </si>
  <si>
    <t>Rohr-Ø</t>
  </si>
  <si>
    <t>Dorn-Größe</t>
  </si>
  <si>
    <t>Einbau Pos.</t>
  </si>
  <si>
    <t>Schaft-länge</t>
  </si>
  <si>
    <t>Aufn-gewinde</t>
  </si>
  <si>
    <t>Biegedorn m. 1 Kugel</t>
  </si>
  <si>
    <t>Biegedorn m. 2 Kugel</t>
  </si>
  <si>
    <t>Biegedorn m. 3 Kugel</t>
  </si>
  <si>
    <t>Ersatzkugel</t>
  </si>
  <si>
    <t>Verbindung geteilt</t>
  </si>
  <si>
    <t>Aufnahme-gewinde</t>
  </si>
  <si>
    <t>€/St</t>
  </si>
  <si>
    <t xml:space="preserve">G1 - System-Gliederdorne </t>
  </si>
  <si>
    <t>G2 - Dünnwand-Gliederdorne</t>
  </si>
  <si>
    <t>G3 - Ultra-Dünnwand-Gliederdorne</t>
  </si>
  <si>
    <t>«</t>
  </si>
  <si>
    <t>Edelstahl</t>
  </si>
  <si>
    <t>Inconel</t>
  </si>
  <si>
    <t>CALCULATION: System beding mandrels in standard/sd versions</t>
  </si>
  <si>
    <t>1. Input</t>
  </si>
  <si>
    <t>Outer diameter of the tube</t>
  </si>
  <si>
    <t>Wall thickness</t>
  </si>
  <si>
    <t>Bend radius BRm</t>
  </si>
  <si>
    <t>Bend angle  (optional)</t>
  </si>
  <si>
    <t>Bead seam</t>
  </si>
  <si>
    <t>no</t>
  </si>
  <si>
    <t>2. Specification</t>
  </si>
  <si>
    <t>Mandrel type</t>
  </si>
  <si>
    <t>Number of ball segments</t>
  </si>
  <si>
    <t>Size of mandrel and
connecting links</t>
  </si>
  <si>
    <t>Shaft length</t>
  </si>
  <si>
    <t>Mounting thread</t>
  </si>
  <si>
    <t>Mounting position</t>
  </si>
  <si>
    <t>Wiper die</t>
  </si>
  <si>
    <r>
      <t xml:space="preserve">Contact Team Fertigteile
</t>
    </r>
    <r>
      <rPr>
        <sz val="10"/>
        <rFont val="Arial"/>
        <family val="2"/>
      </rPr>
      <t>fertigteile@albromet.de   www.albromet.de
Tel. +49 81716399803</t>
    </r>
  </si>
  <si>
    <t>3. Suggested material</t>
  </si>
  <si>
    <t xml:space="preserve">        Mandrel
Tube</t>
  </si>
  <si>
    <t>Aluminum bronze</t>
  </si>
  <si>
    <t>Tool steel hard-chromed</t>
  </si>
  <si>
    <t>Tool steel, TiN or CrN   plated</t>
  </si>
  <si>
    <t>Tool steel, DLC plated</t>
  </si>
  <si>
    <t>Aluminum</t>
  </si>
  <si>
    <t>Copper / 
Brass</t>
  </si>
  <si>
    <t>Steel</t>
  </si>
  <si>
    <t>Titanum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</si>
</sst>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23"/>
      <name val="Arial"/>
      <family val="2"/>
    </font>
    <font>
      <sz val="10"/>
      <color indexed="23"/>
      <name val="Arial"/>
      <family val="2"/>
    </font>
    <font>
      <sz val="8"/>
      <name val="Arial Narrow"/>
      <family val="2"/>
    </font>
    <font>
      <b/>
      <sz val="8"/>
      <name val="Arial"/>
      <family val="2"/>
    </font>
    <font>
      <b/>
      <sz val="12"/>
      <name val="Arial Rounded MT Bold"/>
      <family val="2"/>
    </font>
    <font>
      <sz val="12"/>
      <name val="Arial Rounded MT Bold"/>
      <family val="2"/>
    </font>
    <font>
      <sz val="12"/>
      <name val="Arial"/>
      <family val="2"/>
    </font>
    <font>
      <sz val="8"/>
      <color indexed="17"/>
      <name val="Arial"/>
      <family val="2"/>
    </font>
    <font>
      <i/>
      <sz val="8"/>
      <color indexed="55"/>
      <name val="Arial"/>
      <family val="2"/>
    </font>
    <font>
      <sz val="8"/>
      <color indexed="55"/>
      <name val="Arial"/>
      <family val="2"/>
    </font>
    <font>
      <sz val="8"/>
      <color indexed="22"/>
      <name val="Arial"/>
      <family val="2"/>
    </font>
    <font>
      <sz val="10"/>
      <name val="Arial"/>
      <family val="2"/>
    </font>
    <font>
      <sz val="8"/>
      <color indexed="63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14"/>
      <name val="Wingdings"/>
      <charset val="2"/>
    </font>
    <font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63"/>
      <name val="Arial"/>
      <family val="2"/>
    </font>
    <font>
      <b/>
      <u/>
      <sz val="14"/>
      <color indexed="10"/>
      <name val="Arial"/>
      <family val="2"/>
    </font>
    <font>
      <b/>
      <sz val="14"/>
      <name val="Arial"/>
      <family val="2"/>
    </font>
    <font>
      <b/>
      <sz val="10"/>
      <color indexed="63"/>
      <name val="Arial"/>
      <family val="2"/>
    </font>
    <font>
      <sz val="9"/>
      <color indexed="63"/>
      <name val="Arial"/>
      <family val="2"/>
    </font>
    <font>
      <b/>
      <u/>
      <sz val="12"/>
      <name val="Arial"/>
      <family val="2"/>
    </font>
    <font>
      <b/>
      <u/>
      <sz val="9"/>
      <color indexed="12"/>
      <name val="Arial"/>
      <family val="2"/>
    </font>
    <font>
      <sz val="8"/>
      <color indexed="12"/>
      <name val="Arial"/>
      <family val="2"/>
    </font>
    <font>
      <sz val="16"/>
      <name val="Calibri"/>
      <family val="2"/>
      <scheme val="minor"/>
    </font>
    <font>
      <sz val="14"/>
      <color theme="3" tint="0.59996337778862885"/>
      <name val="Wingdings"/>
      <charset val="2"/>
    </font>
    <font>
      <sz val="14"/>
      <color theme="3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/>
      <top style="thin">
        <color indexed="20"/>
      </top>
      <bottom/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12"/>
      </top>
      <bottom/>
      <diagonal/>
    </border>
    <border>
      <left/>
      <right style="thin">
        <color indexed="20"/>
      </right>
      <top style="thin">
        <color indexed="12"/>
      </top>
      <bottom/>
      <diagonal/>
    </border>
    <border>
      <left/>
      <right style="thin">
        <color indexed="64"/>
      </right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12"/>
      </bottom>
      <diagonal/>
    </border>
    <border>
      <left/>
      <right style="thin">
        <color indexed="20"/>
      </right>
      <top/>
      <bottom style="thin">
        <color indexed="12"/>
      </bottom>
      <diagonal/>
    </border>
    <border>
      <left/>
      <right style="thin">
        <color indexed="64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thin">
        <color indexed="22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0" borderId="4" xfId="0" applyBorder="1"/>
    <xf numFmtId="2" fontId="0" fillId="0" borderId="3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2" fontId="1" fillId="0" borderId="0" xfId="0" applyNumberFormat="1" applyFont="1"/>
    <xf numFmtId="0" fontId="5" fillId="0" borderId="0" xfId="0" applyFont="1"/>
    <xf numFmtId="2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right"/>
    </xf>
    <xf numFmtId="0" fontId="3" fillId="0" borderId="6" xfId="0" applyFont="1" applyBorder="1" applyAlignment="1">
      <alignment horizontal="center"/>
    </xf>
    <xf numFmtId="0" fontId="0" fillId="0" borderId="7" xfId="0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right"/>
    </xf>
    <xf numFmtId="2" fontId="1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0" fillId="3" borderId="6" xfId="0" applyNumberForma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indent="1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164" fontId="2" fillId="0" borderId="2" xfId="0" applyNumberFormat="1" applyFont="1" applyBorder="1"/>
    <xf numFmtId="1" fontId="2" fillId="4" borderId="8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0" borderId="0" xfId="0" applyFont="1"/>
    <xf numFmtId="164" fontId="2" fillId="0" borderId="3" xfId="0" applyNumberFormat="1" applyFont="1" applyBorder="1"/>
    <xf numFmtId="0" fontId="2" fillId="0" borderId="11" xfId="0" applyFont="1" applyBorder="1" applyAlignment="1">
      <alignment horizontal="center"/>
    </xf>
    <xf numFmtId="0" fontId="2" fillId="4" borderId="0" xfId="0" applyFont="1" applyFill="1"/>
    <xf numFmtId="0" fontId="2" fillId="4" borderId="4" xfId="0" applyFont="1" applyFill="1" applyBorder="1"/>
    <xf numFmtId="164" fontId="2" fillId="5" borderId="3" xfId="0" applyNumberFormat="1" applyFont="1" applyFill="1" applyBorder="1"/>
    <xf numFmtId="0" fontId="2" fillId="5" borderId="0" xfId="0" applyFont="1" applyFill="1" applyAlignment="1">
      <alignment horizontal="center"/>
    </xf>
    <xf numFmtId="0" fontId="2" fillId="5" borderId="11" xfId="0" applyFont="1" applyFill="1" applyBorder="1" applyAlignment="1">
      <alignment horizontal="center"/>
    </xf>
    <xf numFmtId="4" fontId="2" fillId="0" borderId="0" xfId="0" applyNumberFormat="1" applyFont="1"/>
    <xf numFmtId="4" fontId="2" fillId="0" borderId="4" xfId="0" applyNumberFormat="1" applyFont="1" applyBorder="1"/>
    <xf numFmtId="164" fontId="2" fillId="5" borderId="5" xfId="0" applyNumberFormat="1" applyFont="1" applyFill="1" applyBorder="1"/>
    <xf numFmtId="1" fontId="2" fillId="4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5" borderId="0" xfId="0" applyFont="1" applyFill="1"/>
    <xf numFmtId="0" fontId="2" fillId="5" borderId="0" xfId="0" applyFont="1" applyFill="1" applyAlignment="1">
      <alignment horizontal="left" inden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 indent="1"/>
    </xf>
    <xf numFmtId="1" fontId="2" fillId="5" borderId="0" xfId="0" applyNumberFormat="1" applyFont="1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164" fontId="2" fillId="0" borderId="14" xfId="0" applyNumberFormat="1" applyFont="1" applyBorder="1"/>
    <xf numFmtId="164" fontId="2" fillId="0" borderId="15" xfId="0" applyNumberFormat="1" applyFont="1" applyBorder="1"/>
    <xf numFmtId="0" fontId="2" fillId="4" borderId="16" xfId="0" applyFont="1" applyFill="1" applyBorder="1"/>
    <xf numFmtId="164" fontId="2" fillId="5" borderId="15" xfId="0" applyNumberFormat="1" applyFont="1" applyFill="1" applyBorder="1"/>
    <xf numFmtId="0" fontId="2" fillId="0" borderId="16" xfId="0" applyFont="1" applyBorder="1"/>
    <xf numFmtId="164" fontId="2" fillId="5" borderId="17" xfId="0" applyNumberFormat="1" applyFont="1" applyFill="1" applyBorder="1"/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left" vertical="center" indent="1"/>
    </xf>
    <xf numFmtId="4" fontId="2" fillId="0" borderId="1" xfId="0" applyNumberFormat="1" applyFont="1" applyBorder="1"/>
    <xf numFmtId="1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4" borderId="19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23" xfId="0" applyFont="1" applyFill="1" applyBorder="1"/>
    <xf numFmtId="1" fontId="2" fillId="0" borderId="24" xfId="0" applyNumberFormat="1" applyFont="1" applyBorder="1" applyAlignment="1">
      <alignment horizontal="center"/>
    </xf>
    <xf numFmtId="0" fontId="2" fillId="4" borderId="25" xfId="0" applyFont="1" applyFill="1" applyBorder="1"/>
    <xf numFmtId="1" fontId="2" fillId="5" borderId="24" xfId="0" applyNumberFormat="1" applyFont="1" applyFill="1" applyBorder="1" applyAlignment="1">
      <alignment horizontal="center"/>
    </xf>
    <xf numFmtId="4" fontId="2" fillId="0" borderId="25" xfId="0" applyNumberFormat="1" applyFont="1" applyBorder="1"/>
    <xf numFmtId="1" fontId="2" fillId="5" borderId="26" xfId="0" applyNumberFormat="1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4" borderId="27" xfId="0" applyFont="1" applyFill="1" applyBorder="1"/>
    <xf numFmtId="0" fontId="2" fillId="4" borderId="29" xfId="0" applyFont="1" applyFill="1" applyBorder="1"/>
    <xf numFmtId="0" fontId="2" fillId="4" borderId="30" xfId="0" applyFont="1" applyFill="1" applyBorder="1"/>
    <xf numFmtId="0" fontId="2" fillId="4" borderId="31" xfId="0" applyFont="1" applyFill="1" applyBorder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indent="1"/>
    </xf>
    <xf numFmtId="0" fontId="0" fillId="0" borderId="0" xfId="0" applyAlignment="1">
      <alignment vertical="center"/>
    </xf>
    <xf numFmtId="0" fontId="14" fillId="5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left" indent="1"/>
    </xf>
    <xf numFmtId="0" fontId="2" fillId="0" borderId="32" xfId="0" applyFont="1" applyBorder="1" applyAlignment="1">
      <alignment horizontal="center" textRotation="90" wrapText="1"/>
    </xf>
    <xf numFmtId="0" fontId="7" fillId="0" borderId="32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textRotation="90" wrapText="1"/>
    </xf>
    <xf numFmtId="0" fontId="2" fillId="0" borderId="34" xfId="0" applyFont="1" applyBorder="1" applyAlignment="1">
      <alignment horizontal="center" textRotation="90" wrapText="1"/>
    </xf>
    <xf numFmtId="0" fontId="2" fillId="0" borderId="35" xfId="0" applyFont="1" applyBorder="1" applyAlignment="1">
      <alignment horizontal="center" textRotation="90" wrapText="1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4" fontId="2" fillId="0" borderId="36" xfId="0" applyNumberFormat="1" applyFont="1" applyBorder="1"/>
    <xf numFmtId="4" fontId="2" fillId="0" borderId="37" xfId="0" applyNumberFormat="1" applyFont="1" applyBorder="1"/>
    <xf numFmtId="4" fontId="2" fillId="0" borderId="38" xfId="0" applyNumberFormat="1" applyFont="1" applyBorder="1"/>
    <xf numFmtId="4" fontId="2" fillId="0" borderId="39" xfId="0" applyNumberFormat="1" applyFont="1" applyBorder="1"/>
    <xf numFmtId="4" fontId="2" fillId="0" borderId="40" xfId="0" applyNumberFormat="1" applyFont="1" applyBorder="1"/>
    <xf numFmtId="3" fontId="13" fillId="0" borderId="36" xfId="0" applyNumberFormat="1" applyFont="1" applyBorder="1" applyAlignment="1">
      <alignment horizontal="center"/>
    </xf>
    <xf numFmtId="0" fontId="17" fillId="0" borderId="0" xfId="0" applyFont="1" applyAlignment="1">
      <alignment horizontal="right" vertical="center" wrapText="1" inden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41" xfId="0" applyFont="1" applyBorder="1" applyAlignment="1">
      <alignment vertical="center" wrapText="1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64" fontId="1" fillId="0" borderId="0" xfId="0" applyNumberFormat="1" applyFont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3" fillId="7" borderId="42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0" fillId="0" borderId="0" xfId="0" applyAlignment="1">
      <alignment horizontal="left" vertical="center"/>
    </xf>
    <xf numFmtId="0" fontId="23" fillId="0" borderId="0" xfId="0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0" fontId="1" fillId="7" borderId="1" xfId="0" applyFont="1" applyFill="1" applyBorder="1" applyAlignment="1">
      <alignment horizontal="right" vertical="center" indent="1"/>
    </xf>
    <xf numFmtId="0" fontId="1" fillId="7" borderId="1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6" fillId="8" borderId="0" xfId="0" applyFont="1" applyFill="1"/>
    <xf numFmtId="0" fontId="30" fillId="0" borderId="0" xfId="0" applyFont="1" applyAlignment="1">
      <alignment vertical="top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2" fillId="0" borderId="0" xfId="0" applyFont="1"/>
    <xf numFmtId="0" fontId="32" fillId="0" borderId="0" xfId="0" applyFont="1" applyAlignment="1">
      <alignment horizontal="center"/>
    </xf>
    <xf numFmtId="0" fontId="10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164" fontId="1" fillId="5" borderId="1" xfId="0" applyNumberFormat="1" applyFont="1" applyFill="1" applyBorder="1" applyAlignment="1" applyProtection="1">
      <alignment horizontal="right" vertical="center" indent="1"/>
      <protection locked="0"/>
    </xf>
    <xf numFmtId="0" fontId="1" fillId="5" borderId="1" xfId="0" applyFont="1" applyFill="1" applyBorder="1" applyAlignment="1" applyProtection="1">
      <alignment horizontal="right" vertical="center" indent="1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vertical="top"/>
    </xf>
    <xf numFmtId="49" fontId="16" fillId="0" borderId="0" xfId="0" applyNumberFormat="1" applyFont="1" applyAlignment="1">
      <alignment horizontal="left" vertical="top"/>
    </xf>
    <xf numFmtId="0" fontId="7" fillId="5" borderId="0" xfId="0" applyFont="1" applyFill="1"/>
    <xf numFmtId="164" fontId="2" fillId="5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left" indent="1"/>
    </xf>
    <xf numFmtId="164" fontId="7" fillId="6" borderId="10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7" borderId="32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3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64" fontId="8" fillId="0" borderId="47" xfId="0" applyNumberFormat="1" applyFont="1" applyBorder="1" applyAlignment="1">
      <alignment horizontal="center" vertical="center"/>
    </xf>
    <xf numFmtId="164" fontId="8" fillId="0" borderId="48" xfId="0" applyNumberFormat="1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164" fontId="7" fillId="6" borderId="50" xfId="0" applyNumberFormat="1" applyFont="1" applyFill="1" applyBorder="1" applyAlignment="1">
      <alignment horizontal="center"/>
    </xf>
    <xf numFmtId="164" fontId="7" fillId="6" borderId="51" xfId="0" applyNumberFormat="1" applyFont="1" applyFill="1" applyBorder="1" applyAlignment="1">
      <alignment horizontal="center"/>
    </xf>
    <xf numFmtId="164" fontId="10" fillId="6" borderId="48" xfId="0" applyNumberFormat="1" applyFont="1" applyFill="1" applyBorder="1" applyAlignment="1">
      <alignment horizontal="center"/>
    </xf>
    <xf numFmtId="164" fontId="10" fillId="6" borderId="49" xfId="0" applyNumberFormat="1" applyFont="1" applyFill="1" applyBorder="1" applyAlignment="1">
      <alignment horizontal="center"/>
    </xf>
    <xf numFmtId="164" fontId="7" fillId="6" borderId="48" xfId="0" applyNumberFormat="1" applyFont="1" applyFill="1" applyBorder="1" applyAlignment="1">
      <alignment horizontal="center"/>
    </xf>
    <xf numFmtId="164" fontId="7" fillId="6" borderId="49" xfId="0" applyNumberFormat="1" applyFont="1" applyFill="1" applyBorder="1" applyAlignment="1">
      <alignment horizont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</cellXfs>
  <cellStyles count="1">
    <cellStyle name="Standard" xfId="0" builtinId="0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48"/>
      </font>
    </dxf>
    <dxf>
      <font>
        <condense val="0"/>
        <extend val="0"/>
        <color indexed="49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23"/>
      </font>
    </dxf>
  </dxfs>
  <tableStyles count="0" defaultTableStyle="TableStyleMedium9" defaultPivotStyle="PivotStyleLight16"/>
  <colors>
    <mruColors>
      <color rgb="FF5EA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11</xdr:row>
      <xdr:rowOff>106680</xdr:rowOff>
    </xdr:from>
    <xdr:to>
      <xdr:col>5</xdr:col>
      <xdr:colOff>60960</xdr:colOff>
      <xdr:row>20</xdr:row>
      <xdr:rowOff>160020</xdr:rowOff>
    </xdr:to>
    <xdr:sp macro="" textlink="">
      <xdr:nvSpPr>
        <xdr:cNvPr id="1248" name="Rectangle 10">
          <a:extLst>
            <a:ext uri="{FF2B5EF4-FFF2-40B4-BE49-F238E27FC236}">
              <a16:creationId xmlns:a16="http://schemas.microsoft.com/office/drawing/2014/main" id="{7802AD31-6478-E24E-CF75-F8CAB7D35663}"/>
            </a:ext>
          </a:extLst>
        </xdr:cNvPr>
        <xdr:cNvSpPr>
          <a:spLocks noChangeArrowheads="1"/>
        </xdr:cNvSpPr>
      </xdr:nvSpPr>
      <xdr:spPr bwMode="auto">
        <a:xfrm>
          <a:off x="571500" y="3878580"/>
          <a:ext cx="2895600" cy="26898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236220</xdr:colOff>
      <xdr:row>11</xdr:row>
      <xdr:rowOff>114300</xdr:rowOff>
    </xdr:from>
    <xdr:to>
      <xdr:col>9</xdr:col>
      <xdr:colOff>579120</xdr:colOff>
      <xdr:row>20</xdr:row>
      <xdr:rowOff>175260</xdr:rowOff>
    </xdr:to>
    <xdr:sp macro="" textlink="">
      <xdr:nvSpPr>
        <xdr:cNvPr id="1249" name="Rectangle 12">
          <a:extLst>
            <a:ext uri="{FF2B5EF4-FFF2-40B4-BE49-F238E27FC236}">
              <a16:creationId xmlns:a16="http://schemas.microsoft.com/office/drawing/2014/main" id="{DA00AE4C-60E6-AC0A-DFD5-6DB0DD64306E}"/>
            </a:ext>
          </a:extLst>
        </xdr:cNvPr>
        <xdr:cNvSpPr>
          <a:spLocks noChangeArrowheads="1"/>
        </xdr:cNvSpPr>
      </xdr:nvSpPr>
      <xdr:spPr bwMode="auto">
        <a:xfrm>
          <a:off x="3642360" y="3886200"/>
          <a:ext cx="3169920" cy="26974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</xdr:colOff>
      <xdr:row>2</xdr:row>
      <xdr:rowOff>106680</xdr:rowOff>
    </xdr:from>
    <xdr:to>
      <xdr:col>5</xdr:col>
      <xdr:colOff>60960</xdr:colOff>
      <xdr:row>10</xdr:row>
      <xdr:rowOff>167640</xdr:rowOff>
    </xdr:to>
    <xdr:sp macro="" textlink="">
      <xdr:nvSpPr>
        <xdr:cNvPr id="1250" name="Rectangle 13">
          <a:extLst>
            <a:ext uri="{FF2B5EF4-FFF2-40B4-BE49-F238E27FC236}">
              <a16:creationId xmlns:a16="http://schemas.microsoft.com/office/drawing/2014/main" id="{E877054B-C38C-A7F6-C6DD-99FB5DFDADF5}"/>
            </a:ext>
          </a:extLst>
        </xdr:cNvPr>
        <xdr:cNvSpPr>
          <a:spLocks noChangeArrowheads="1"/>
        </xdr:cNvSpPr>
      </xdr:nvSpPr>
      <xdr:spPr bwMode="auto">
        <a:xfrm>
          <a:off x="556260" y="1409700"/>
          <a:ext cx="2910840" cy="23164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30480</xdr:rowOff>
    </xdr:from>
    <xdr:to>
      <xdr:col>10</xdr:col>
      <xdr:colOff>190500</xdr:colOff>
      <xdr:row>22</xdr:row>
      <xdr:rowOff>83820</xdr:rowOff>
    </xdr:to>
    <xdr:sp macro="" textlink="">
      <xdr:nvSpPr>
        <xdr:cNvPr id="1252" name="Rectangle 25">
          <a:extLst>
            <a:ext uri="{FF2B5EF4-FFF2-40B4-BE49-F238E27FC236}">
              <a16:creationId xmlns:a16="http://schemas.microsoft.com/office/drawing/2014/main" id="{9745081A-5917-6D65-F20B-69FE4EC8DB57}"/>
            </a:ext>
          </a:extLst>
        </xdr:cNvPr>
        <xdr:cNvSpPr>
          <a:spLocks noChangeArrowheads="1"/>
        </xdr:cNvSpPr>
      </xdr:nvSpPr>
      <xdr:spPr bwMode="auto">
        <a:xfrm>
          <a:off x="76200" y="30480"/>
          <a:ext cx="7147560" cy="7071360"/>
        </a:xfrm>
        <a:prstGeom prst="rect">
          <a:avLst/>
        </a:prstGeom>
        <a:noFill/>
        <a:ln w="6350" cap="sq">
          <a:solidFill>
            <a:srgbClr val="5EA6C6"/>
          </a:solidFill>
          <a:miter lim="800000"/>
          <a:headEnd/>
          <a:tailEnd/>
        </a:ln>
        <a:effectLst>
          <a:prstShdw prst="shdw17" dist="17961" dir="2700000">
            <a:srgbClr val="000099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9976</xdr:colOff>
      <xdr:row>0</xdr:row>
      <xdr:rowOff>167640</xdr:rowOff>
    </xdr:from>
    <xdr:to>
      <xdr:col>3</xdr:col>
      <xdr:colOff>411480</xdr:colOff>
      <xdr:row>0</xdr:row>
      <xdr:rowOff>710055</xdr:rowOff>
    </xdr:to>
    <xdr:pic>
      <xdr:nvPicPr>
        <xdr:cNvPr id="1253" name="Grafik 2">
          <a:extLst>
            <a:ext uri="{FF2B5EF4-FFF2-40B4-BE49-F238E27FC236}">
              <a16:creationId xmlns:a16="http://schemas.microsoft.com/office/drawing/2014/main" id="{FA0CB084-062D-5A48-9792-7AEFCBD3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616" y="167640"/>
          <a:ext cx="2070284" cy="54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287547</xdr:colOff>
      <xdr:row>13</xdr:row>
      <xdr:rowOff>116816</xdr:rowOff>
    </xdr:from>
    <xdr:to>
      <xdr:col>9</xdr:col>
      <xdr:colOff>554247</xdr:colOff>
      <xdr:row>20</xdr:row>
      <xdr:rowOff>68472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9BE9858-6BD1-A1AC-7CA9-3B2612A1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028" y="4403066"/>
          <a:ext cx="3151158" cy="2090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45</xdr:row>
      <xdr:rowOff>68580</xdr:rowOff>
    </xdr:from>
    <xdr:to>
      <xdr:col>23</xdr:col>
      <xdr:colOff>327660</xdr:colOff>
      <xdr:row>55</xdr:row>
      <xdr:rowOff>0</xdr:rowOff>
    </xdr:to>
    <xdr:sp macro="" textlink="">
      <xdr:nvSpPr>
        <xdr:cNvPr id="2151" name="Line 1">
          <a:extLst>
            <a:ext uri="{FF2B5EF4-FFF2-40B4-BE49-F238E27FC236}">
              <a16:creationId xmlns:a16="http://schemas.microsoft.com/office/drawing/2014/main" id="{D593FDFD-D04D-7A9A-C3E2-9BF0C4DBE6DC}"/>
            </a:ext>
          </a:extLst>
        </xdr:cNvPr>
        <xdr:cNvSpPr>
          <a:spLocks noChangeShapeType="1"/>
        </xdr:cNvSpPr>
      </xdr:nvSpPr>
      <xdr:spPr bwMode="auto">
        <a:xfrm>
          <a:off x="495300" y="7627620"/>
          <a:ext cx="9913620" cy="1607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121920</xdr:colOff>
      <xdr:row>34</xdr:row>
      <xdr:rowOff>91440</xdr:rowOff>
    </xdr:from>
    <xdr:to>
      <xdr:col>19</xdr:col>
      <xdr:colOff>160020</xdr:colOff>
      <xdr:row>43</xdr:row>
      <xdr:rowOff>22860</xdr:rowOff>
    </xdr:to>
    <xdr:sp macro="" textlink="">
      <xdr:nvSpPr>
        <xdr:cNvPr id="2152" name="Line 2">
          <a:extLst>
            <a:ext uri="{FF2B5EF4-FFF2-40B4-BE49-F238E27FC236}">
              <a16:creationId xmlns:a16="http://schemas.microsoft.com/office/drawing/2014/main" id="{31E4F126-4A6D-DC66-DFAD-680B78DD42F8}"/>
            </a:ext>
          </a:extLst>
        </xdr:cNvPr>
        <xdr:cNvSpPr>
          <a:spLocks noChangeShapeType="1"/>
        </xdr:cNvSpPr>
      </xdr:nvSpPr>
      <xdr:spPr bwMode="auto">
        <a:xfrm>
          <a:off x="647700" y="5806440"/>
          <a:ext cx="7856220" cy="1440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52</xdr:row>
      <xdr:rowOff>30480</xdr:rowOff>
    </xdr:from>
    <xdr:to>
      <xdr:col>22</xdr:col>
      <xdr:colOff>259080</xdr:colOff>
      <xdr:row>61</xdr:row>
      <xdr:rowOff>129540</xdr:rowOff>
    </xdr:to>
    <xdr:sp macro="" textlink="">
      <xdr:nvSpPr>
        <xdr:cNvPr id="2153" name="Line 3">
          <a:extLst>
            <a:ext uri="{FF2B5EF4-FFF2-40B4-BE49-F238E27FC236}">
              <a16:creationId xmlns:a16="http://schemas.microsoft.com/office/drawing/2014/main" id="{58005169-DB95-C805-C427-C0726EC514F6}"/>
            </a:ext>
          </a:extLst>
        </xdr:cNvPr>
        <xdr:cNvSpPr>
          <a:spLocks noChangeShapeType="1"/>
        </xdr:cNvSpPr>
      </xdr:nvSpPr>
      <xdr:spPr bwMode="auto">
        <a:xfrm>
          <a:off x="0" y="8763000"/>
          <a:ext cx="9906000" cy="1607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00FF"/>
    <pageSetUpPr autoPageBreaks="0"/>
  </sheetPr>
  <dimension ref="B1:W27"/>
  <sheetViews>
    <sheetView showGridLines="0" showRowColHeaders="0" showZeros="0" tabSelected="1" showOutlineSymbols="0" view="pageLayout" topLeftCell="A5" zoomScale="106" zoomScaleNormal="90" zoomScalePageLayoutView="106" workbookViewId="0">
      <selection activeCell="I9" sqref="I9:J10"/>
    </sheetView>
  </sheetViews>
  <sheetFormatPr baseColWidth="10" defaultColWidth="11.42578125" defaultRowHeight="12.75" x14ac:dyDescent="0.2"/>
  <cols>
    <col min="1" max="1" width="8" customWidth="1"/>
    <col min="2" max="2" width="2.7109375" customWidth="1"/>
    <col min="3" max="3" width="21.7109375" customWidth="1"/>
    <col min="4" max="4" width="11.7109375" customWidth="1"/>
    <col min="5" max="5" width="5.7109375" customWidth="1"/>
    <col min="6" max="6" width="6.85546875" customWidth="1"/>
    <col min="7" max="7" width="11" customWidth="1"/>
    <col min="8" max="10" width="11.7109375" customWidth="1"/>
    <col min="11" max="11" width="4.85546875" customWidth="1"/>
    <col min="14" max="14" width="4.28515625" customWidth="1"/>
  </cols>
  <sheetData>
    <row r="1" spans="2:23" s="146" customFormat="1" ht="75" customHeight="1" x14ac:dyDescent="0.4"/>
    <row r="2" spans="2:23" s="171" customFormat="1" ht="27.75" customHeight="1" x14ac:dyDescent="0.35">
      <c r="B2" s="163" t="s">
        <v>82</v>
      </c>
      <c r="G2" s="172"/>
    </row>
    <row r="3" spans="2:23" s="147" customFormat="1" ht="12" customHeight="1" x14ac:dyDescent="0.2">
      <c r="B3" s="173"/>
      <c r="C3" s="173"/>
      <c r="D3"/>
      <c r="E3"/>
      <c r="F3"/>
      <c r="G3" s="1"/>
      <c r="H3"/>
      <c r="I3"/>
      <c r="J3"/>
      <c r="K3"/>
      <c r="L3"/>
      <c r="M3"/>
      <c r="N3"/>
      <c r="O3"/>
      <c r="P3"/>
      <c r="Q3"/>
      <c r="R3"/>
      <c r="S3"/>
      <c r="T3" s="173"/>
      <c r="U3" s="173"/>
      <c r="V3" s="173"/>
      <c r="W3" s="173"/>
    </row>
    <row r="4" spans="2:23" s="149" customFormat="1" ht="21.95" customHeight="1" x14ac:dyDescent="0.25">
      <c r="C4" s="163" t="s">
        <v>83</v>
      </c>
      <c r="D4" s="168"/>
      <c r="G4" s="170"/>
      <c r="H4" s="167"/>
      <c r="I4" s="167"/>
      <c r="J4" s="167"/>
      <c r="K4" s="167"/>
    </row>
    <row r="5" spans="2:23" ht="24" customHeight="1" x14ac:dyDescent="0.2">
      <c r="D5" s="174"/>
      <c r="F5" s="3"/>
      <c r="G5" s="203" t="s">
        <v>98</v>
      </c>
      <c r="H5" s="204"/>
      <c r="I5" s="204"/>
      <c r="J5" s="204"/>
      <c r="S5" s="135" t="s">
        <v>0</v>
      </c>
      <c r="T5" s="134" t="e">
        <f>IF(Auswertung!AH4&gt;0,TEXT(Auswertung!AH4,"#.##0,00 €"),"Preis auf Anfrage")</f>
        <v>#DIV/0!</v>
      </c>
      <c r="U5" s="134" t="e">
        <f>IF(Auswertung!AI4&gt;0,TEXT(Auswertung!AI4,"#.##0,00 €"),"Preis auf Anfrage")</f>
        <v>#DIV/0!</v>
      </c>
      <c r="V5" s="134" t="e">
        <f>IF(Auswertung!AJ4&gt;0,TEXT(Auswertung!AJ4,"#.##0,00 €"),"Preis auf Anfrage")</f>
        <v>#DIV/0!</v>
      </c>
      <c r="W5" s="134" t="e">
        <f>IF(Auswertung!AK4&gt;0,TEXT(Auswertung!AK4,"#.##0,00 €"),"Preis auf Anfrage")</f>
        <v>#DIV/0!</v>
      </c>
    </row>
    <row r="6" spans="2:23" ht="24" customHeight="1" x14ac:dyDescent="0.2">
      <c r="C6" s="158" t="s">
        <v>84</v>
      </c>
      <c r="D6" s="176"/>
      <c r="E6" s="133" t="s">
        <v>1</v>
      </c>
      <c r="G6" s="204"/>
      <c r="H6" s="204"/>
      <c r="I6" s="204"/>
      <c r="J6" s="204"/>
      <c r="S6" s="135" t="s">
        <v>2</v>
      </c>
      <c r="T6" s="134" t="e">
        <f>IF(Auswertung!AO4&gt;0,TEXT(Auswertung!AO4,"#.##0,00 €"),"Preis auf Anfrage")</f>
        <v>#DIV/0!</v>
      </c>
      <c r="U6" s="134" t="e">
        <f>IF(Auswertung!AP4&gt;0,TEXT(Auswertung!AP4,"#.##0,00 €"),"Preis auf Anfrage")</f>
        <v>#DIV/0!</v>
      </c>
      <c r="V6" s="134" t="e">
        <f>IF(Auswertung!AQ4&gt;0,TEXT(Auswertung!AQ4,"#.##0,00 €"),"Preis auf Anfrage")</f>
        <v>#DIV/0!</v>
      </c>
      <c r="W6" s="134" t="e">
        <f>IF(Auswertung!AR4&gt;0,TEXT(Auswertung!AR4,"#.##0,00 €"),"Preis auf Anfrage")</f>
        <v>#DIV/0!</v>
      </c>
    </row>
    <row r="7" spans="2:23" ht="24" customHeight="1" x14ac:dyDescent="0.2">
      <c r="C7" s="158" t="s">
        <v>85</v>
      </c>
      <c r="D7" s="176"/>
      <c r="E7" s="133" t="s">
        <v>1</v>
      </c>
      <c r="G7" s="201"/>
      <c r="H7" s="202"/>
      <c r="I7" s="205"/>
      <c r="J7" s="202"/>
      <c r="K7" s="160"/>
      <c r="S7" s="135" t="s">
        <v>4</v>
      </c>
      <c r="T7" s="134" t="e">
        <f>IF(Auswertung!M4&gt;0,TEXT(Auswertung!M4,"#.##0,00 €"),"Preis auf Anfrage")</f>
        <v>#DIV/0!</v>
      </c>
      <c r="U7" s="134" t="e">
        <f>IF(Auswertung!N4&gt;0,TEXT(Auswertung!N4,"#.##0,00 €"),"Preis auf Anfrage")</f>
        <v>#DIV/0!</v>
      </c>
      <c r="V7" s="134" t="e">
        <f>IF(Auswertung!O4&gt;0,TEXT(Auswertung!O4,"#.##0,00 €"),"Preis auf Anfrage")</f>
        <v>#DIV/0!</v>
      </c>
      <c r="W7" s="134" t="e">
        <f>IF(Auswertung!P4&gt;0,TEXT(Auswertung!P4,"#.##0,00 €"),"Preis auf Anfrage")</f>
        <v>#DIV/0!</v>
      </c>
    </row>
    <row r="8" spans="2:23" ht="24" customHeight="1" x14ac:dyDescent="0.2">
      <c r="C8" s="158" t="s">
        <v>86</v>
      </c>
      <c r="D8" s="176"/>
      <c r="E8" s="133" t="s">
        <v>1</v>
      </c>
      <c r="G8" s="202"/>
      <c r="H8" s="202"/>
      <c r="I8" s="202"/>
      <c r="J8" s="202"/>
      <c r="K8" s="160"/>
      <c r="M8" s="132"/>
      <c r="N8" s="114"/>
      <c r="O8" s="114"/>
      <c r="P8" s="114"/>
    </row>
    <row r="9" spans="2:23" ht="24" customHeight="1" x14ac:dyDescent="0.2">
      <c r="C9" s="158" t="s">
        <v>87</v>
      </c>
      <c r="D9" s="176"/>
      <c r="E9" s="133" t="s">
        <v>6</v>
      </c>
      <c r="G9" s="198"/>
      <c r="H9" s="200"/>
      <c r="I9" s="198"/>
      <c r="J9" s="198"/>
      <c r="K9" s="161"/>
      <c r="M9" s="132"/>
      <c r="N9" s="114"/>
      <c r="O9" s="114"/>
      <c r="P9" s="114"/>
    </row>
    <row r="10" spans="2:23" s="114" customFormat="1" ht="24" customHeight="1" x14ac:dyDescent="0.2">
      <c r="C10" s="158" t="s">
        <v>88</v>
      </c>
      <c r="D10" s="177" t="s">
        <v>89</v>
      </c>
      <c r="E10" s="133"/>
      <c r="G10" s="200"/>
      <c r="H10" s="200"/>
      <c r="I10" s="198"/>
      <c r="J10" s="198"/>
      <c r="M10" s="132"/>
      <c r="S10"/>
    </row>
    <row r="11" spans="2:23" s="114" customFormat="1" ht="17.25" customHeight="1" x14ac:dyDescent="0.2">
      <c r="I11" s="198"/>
      <c r="J11" s="198"/>
      <c r="M11" s="132"/>
    </row>
    <row r="12" spans="2:23" s="114" customFormat="1" ht="15.75" customHeight="1" x14ac:dyDescent="0.2">
      <c r="I12" s="198"/>
      <c r="J12" s="198"/>
    </row>
    <row r="13" spans="2:23" s="150" customFormat="1" ht="24" customHeight="1" x14ac:dyDescent="0.25">
      <c r="B13" s="178"/>
      <c r="C13" s="164" t="s">
        <v>90</v>
      </c>
      <c r="D13" s="178"/>
      <c r="E13" s="179"/>
      <c r="F13" s="180"/>
      <c r="G13" s="165" t="s">
        <v>99</v>
      </c>
      <c r="H13" s="178"/>
      <c r="I13" s="178"/>
      <c r="J13" s="162"/>
      <c r="K13" s="181"/>
      <c r="L13" s="181"/>
      <c r="M13" s="181"/>
      <c r="N13" s="114"/>
      <c r="O13" s="114"/>
      <c r="P13" s="114"/>
      <c r="Q13" s="114"/>
      <c r="R13" s="114"/>
      <c r="S13" s="114"/>
      <c r="T13" s="178"/>
      <c r="U13" s="178"/>
      <c r="V13" s="178"/>
      <c r="W13" s="178"/>
    </row>
    <row r="14" spans="2:23" s="114" customFormat="1" ht="24" customHeight="1" x14ac:dyDescent="0.2">
      <c r="C14" s="158" t="s">
        <v>91</v>
      </c>
      <c r="D14" s="196" t="e">
        <f>Auswertung!D14</f>
        <v>#DIV/0!</v>
      </c>
      <c r="E14" s="197"/>
      <c r="J14" s="152"/>
      <c r="K14" s="181"/>
      <c r="L14" s="181"/>
      <c r="M14" s="181"/>
      <c r="N14" s="178"/>
      <c r="O14" s="178"/>
      <c r="P14" s="178"/>
      <c r="Q14" s="178"/>
      <c r="R14" s="178"/>
      <c r="S14" s="178"/>
    </row>
    <row r="15" spans="2:23" s="114" customFormat="1" ht="24" customHeight="1" x14ac:dyDescent="0.2">
      <c r="C15" s="158" t="s">
        <v>92</v>
      </c>
      <c r="D15" s="156" t="e">
        <f>Auswertung!$C15</f>
        <v>#DIV/0!</v>
      </c>
      <c r="E15" s="148"/>
      <c r="J15" s="198"/>
      <c r="K15" s="182"/>
      <c r="L15"/>
      <c r="M15"/>
    </row>
    <row r="16" spans="2:23" ht="24" customHeight="1" x14ac:dyDescent="0.2">
      <c r="C16" s="159" t="s">
        <v>93</v>
      </c>
      <c r="D16" s="156" t="e">
        <f>Auswertung!$C16</f>
        <v>#DIV/0!</v>
      </c>
      <c r="E16" s="148"/>
      <c r="F16" s="114"/>
      <c r="J16" s="198"/>
      <c r="P16" s="114"/>
      <c r="Q16" s="114"/>
      <c r="R16" s="114"/>
      <c r="S16" s="114"/>
    </row>
    <row r="17" spans="3:19" ht="24" customHeight="1" x14ac:dyDescent="0.2">
      <c r="C17" s="158" t="s">
        <v>94</v>
      </c>
      <c r="D17" s="156" t="e">
        <f>Auswertung!$C18</f>
        <v>#DIV/0!</v>
      </c>
      <c r="E17" s="148" t="e">
        <f>IF(Auswertung!C14="G1","mm","")</f>
        <v>#DIV/0!</v>
      </c>
      <c r="F17" s="114"/>
      <c r="J17" s="154"/>
      <c r="K17" s="151"/>
      <c r="L17" s="151"/>
      <c r="M17" s="175"/>
    </row>
    <row r="18" spans="3:19" s="116" customFormat="1" ht="24" customHeight="1" x14ac:dyDescent="0.2">
      <c r="C18" s="158" t="s">
        <v>95</v>
      </c>
      <c r="D18" s="156" t="e">
        <f>Auswertung!$D19</f>
        <v>#DIV/0!</v>
      </c>
      <c r="E18" s="148"/>
      <c r="F18" s="114"/>
      <c r="J18" s="198"/>
      <c r="K18" s="182"/>
      <c r="L18"/>
      <c r="M18"/>
      <c r="P18"/>
      <c r="Q18"/>
      <c r="R18"/>
      <c r="S18"/>
    </row>
    <row r="19" spans="3:19" s="114" customFormat="1" ht="24" customHeight="1" x14ac:dyDescent="0.2">
      <c r="C19" s="158" t="s">
        <v>96</v>
      </c>
      <c r="D19" s="156" t="e">
        <f>Auswertung!$C17</f>
        <v>#DIV/0!</v>
      </c>
      <c r="E19" s="148" t="e">
        <f>IF(Auswertung!C14="G1","mm","")</f>
        <v>#DIV/0!</v>
      </c>
      <c r="J19" s="198"/>
      <c r="K19"/>
      <c r="L19"/>
      <c r="M19"/>
      <c r="P19" s="116"/>
      <c r="Q19" s="116"/>
      <c r="R19" s="116"/>
      <c r="S19" s="116"/>
    </row>
    <row r="20" spans="3:19" s="114" customFormat="1" ht="24" customHeight="1" x14ac:dyDescent="0.2">
      <c r="C20" s="158" t="s">
        <v>97</v>
      </c>
      <c r="D20" s="157" t="e">
        <f>IF(Auswertung!C14="G1","empfohlen","")</f>
        <v>#DIV/0!</v>
      </c>
      <c r="E20"/>
      <c r="J20" s="153"/>
      <c r="K20" s="155"/>
      <c r="L20" s="183"/>
      <c r="M20" s="183"/>
    </row>
    <row r="21" spans="3:19" s="114" customFormat="1" ht="24" customHeight="1" x14ac:dyDescent="0.2">
      <c r="J21" s="166"/>
      <c r="K21" s="184"/>
      <c r="L21" s="181"/>
      <c r="M21" s="181"/>
    </row>
    <row r="22" spans="3:19" s="114" customFormat="1" ht="24" customHeight="1" x14ac:dyDescent="0.2">
      <c r="C22" s="169"/>
      <c r="G22" s="199"/>
      <c r="H22" s="199"/>
      <c r="I22" s="199"/>
      <c r="J22" s="199"/>
    </row>
    <row r="23" spans="3:19" s="114" customFormat="1" ht="21" customHeight="1" x14ac:dyDescent="0.2"/>
    <row r="24" spans="3:19" s="114" customFormat="1" ht="24" customHeight="1" x14ac:dyDescent="0.2"/>
    <row r="25" spans="3:19" ht="24" customHeight="1" x14ac:dyDescent="0.2"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</row>
    <row r="26" spans="3:19" ht="24" customHeight="1" x14ac:dyDescent="0.2">
      <c r="C26" s="114"/>
    </row>
    <row r="27" spans="3:19" ht="24" customHeight="1" x14ac:dyDescent="0.2">
      <c r="C27" s="114"/>
    </row>
  </sheetData>
  <mergeCells count="10">
    <mergeCell ref="G9:H10"/>
    <mergeCell ref="G7:H8"/>
    <mergeCell ref="G5:J6"/>
    <mergeCell ref="I7:J8"/>
    <mergeCell ref="I9:J10"/>
    <mergeCell ref="D14:E14"/>
    <mergeCell ref="J15:J16"/>
    <mergeCell ref="J18:J19"/>
    <mergeCell ref="I11:J12"/>
    <mergeCell ref="G22:J22"/>
  </mergeCells>
  <phoneticPr fontId="2" type="noConversion"/>
  <conditionalFormatting sqref="M8:M11">
    <cfRule type="cellIs" dxfId="10" priority="2" stopIfTrue="1" operator="equal">
      <formula>"Preis auf Anfrage"</formula>
    </cfRule>
    <cfRule type="cellIs" dxfId="9" priority="3" stopIfTrue="1" operator="notEqual">
      <formula>"Preis auf Anfrage"</formula>
    </cfRule>
  </conditionalFormatting>
  <conditionalFormatting sqref="T5:W7">
    <cfRule type="cellIs" dxfId="8" priority="1" stopIfTrue="1" operator="equal">
      <formula>"Preis auf Anfrage"</formula>
    </cfRule>
  </conditionalFormatting>
  <dataValidations count="3">
    <dataValidation type="custom" allowBlank="1" showInputMessage="1" showErrorMessage="1" sqref="D8" xr:uid="{00000000-0002-0000-0000-000000000000}">
      <formula1>D8&gt;=D6</formula1>
    </dataValidation>
    <dataValidation type="decimal" allowBlank="1" showInputMessage="1" showErrorMessage="1" error="Rohr-Ø liegt außerhalb des Standardbereiches. Bitte Fragen Sie direkt bei ALBROMET an: Tel. +49 8171 8876" sqref="D6" xr:uid="{00000000-0002-0000-0000-000001000000}">
      <formula1>15.9</formula1>
      <formula2>117.5</formula2>
    </dataValidation>
    <dataValidation type="custom" allowBlank="1" showErrorMessage="1" error="Du Depp" sqref="G2" xr:uid="{00000000-0002-0000-0000-000002000000}">
      <formula1>"oder(g1;g2;g3)"</formula1>
    </dataValidation>
  </dataValidations>
  <printOptions horizontalCentered="1"/>
  <pageMargins left="0.19685039370078741" right="0.19685039370078741" top="0.19685039370078741" bottom="0.19685039370078741" header="0.39370078740157483" footer="0.31496062992125984"/>
  <pageSetup paperSize="9" orientation="landscape" horizontalDpi="300" verticalDpi="300" r:id="rId1"/>
  <headerFooter alignWithMargins="0">
    <oddFooter>&amp;CSeite &amp;P&amp;R&amp;F</oddFooter>
  </headerFooter>
  <cellWatches>
    <cellWatch r="D6"/>
    <cellWatch r="D7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indexed="13"/>
  </sheetPr>
  <dimension ref="A1:AU23"/>
  <sheetViews>
    <sheetView showGridLines="0" workbookViewId="0">
      <selection activeCell="B9" sqref="B9"/>
    </sheetView>
  </sheetViews>
  <sheetFormatPr baseColWidth="10" defaultColWidth="11.42578125" defaultRowHeight="11.25" x14ac:dyDescent="0.2"/>
  <cols>
    <col min="1" max="1" width="3.7109375" style="50" customWidth="1"/>
    <col min="2" max="2" width="22.7109375" style="50" customWidth="1"/>
    <col min="3" max="3" width="7.28515625" style="50" customWidth="1"/>
    <col min="4" max="4" width="5.85546875" style="67" customWidth="1"/>
    <col min="5" max="5" width="7.7109375" style="67" customWidth="1"/>
    <col min="6" max="47" width="7.42578125" style="50" customWidth="1"/>
    <col min="48" max="16384" width="11.42578125" style="50"/>
  </cols>
  <sheetData>
    <row r="1" spans="1:47" x14ac:dyDescent="0.2">
      <c r="E1" s="117"/>
      <c r="F1" s="206" t="s">
        <v>13</v>
      </c>
      <c r="G1" s="207"/>
      <c r="H1" s="207"/>
      <c r="I1" s="207"/>
      <c r="J1" s="207"/>
      <c r="K1" s="207"/>
      <c r="L1" s="208"/>
      <c r="M1" s="206" t="s">
        <v>14</v>
      </c>
      <c r="N1" s="207"/>
      <c r="O1" s="207"/>
      <c r="P1" s="207"/>
      <c r="Q1" s="207"/>
      <c r="R1" s="207"/>
      <c r="S1" s="208"/>
      <c r="T1" s="206" t="s">
        <v>15</v>
      </c>
      <c r="U1" s="207"/>
      <c r="V1" s="207"/>
      <c r="W1" s="207"/>
      <c r="X1" s="207"/>
      <c r="Y1" s="207"/>
      <c r="Z1" s="208"/>
      <c r="AA1" s="206" t="s">
        <v>16</v>
      </c>
      <c r="AB1" s="207"/>
      <c r="AC1" s="207"/>
      <c r="AD1" s="207"/>
      <c r="AE1" s="207"/>
      <c r="AF1" s="207"/>
      <c r="AG1" s="208"/>
      <c r="AH1" s="206" t="s">
        <v>17</v>
      </c>
      <c r="AI1" s="207"/>
      <c r="AJ1" s="207"/>
      <c r="AK1" s="207"/>
      <c r="AL1" s="207"/>
      <c r="AM1" s="207"/>
      <c r="AN1" s="208"/>
      <c r="AO1" s="206" t="s">
        <v>18</v>
      </c>
      <c r="AP1" s="207"/>
      <c r="AQ1" s="207"/>
      <c r="AR1" s="207"/>
      <c r="AS1" s="207"/>
      <c r="AT1" s="207"/>
      <c r="AU1" s="208"/>
    </row>
    <row r="2" spans="1:47" s="90" customFormat="1" ht="40.5" customHeight="1" x14ac:dyDescent="0.2">
      <c r="E2" s="118"/>
      <c r="F2" s="121" t="s">
        <v>19</v>
      </c>
      <c r="G2" s="122" t="s">
        <v>20</v>
      </c>
      <c r="H2" s="122" t="s">
        <v>21</v>
      </c>
      <c r="I2" s="122" t="s">
        <v>22</v>
      </c>
      <c r="J2" s="122" t="s">
        <v>23</v>
      </c>
      <c r="K2" s="122" t="s">
        <v>24</v>
      </c>
      <c r="L2" s="123" t="s">
        <v>25</v>
      </c>
      <c r="M2" s="121" t="s">
        <v>19</v>
      </c>
      <c r="N2" s="122" t="s">
        <v>20</v>
      </c>
      <c r="O2" s="122" t="s">
        <v>21</v>
      </c>
      <c r="P2" s="122" t="s">
        <v>22</v>
      </c>
      <c r="Q2" s="122" t="s">
        <v>23</v>
      </c>
      <c r="R2" s="122" t="s">
        <v>24</v>
      </c>
      <c r="S2" s="123" t="s">
        <v>25</v>
      </c>
      <c r="T2" s="121" t="s">
        <v>19</v>
      </c>
      <c r="U2" s="122" t="s">
        <v>20</v>
      </c>
      <c r="V2" s="122" t="s">
        <v>21</v>
      </c>
      <c r="W2" s="122" t="s">
        <v>22</v>
      </c>
      <c r="X2" s="122" t="s">
        <v>23</v>
      </c>
      <c r="Y2" s="122" t="s">
        <v>24</v>
      </c>
      <c r="Z2" s="123" t="s">
        <v>25</v>
      </c>
      <c r="AA2" s="121" t="s">
        <v>19</v>
      </c>
      <c r="AB2" s="122" t="s">
        <v>20</v>
      </c>
      <c r="AC2" s="122" t="s">
        <v>21</v>
      </c>
      <c r="AD2" s="122" t="s">
        <v>22</v>
      </c>
      <c r="AE2" s="122" t="s">
        <v>23</v>
      </c>
      <c r="AF2" s="122" t="s">
        <v>24</v>
      </c>
      <c r="AG2" s="123" t="s">
        <v>25</v>
      </c>
      <c r="AH2" s="121" t="s">
        <v>19</v>
      </c>
      <c r="AI2" s="122" t="s">
        <v>20</v>
      </c>
      <c r="AJ2" s="122" t="s">
        <v>21</v>
      </c>
      <c r="AK2" s="122" t="s">
        <v>22</v>
      </c>
      <c r="AL2" s="122" t="s">
        <v>23</v>
      </c>
      <c r="AM2" s="122" t="s">
        <v>24</v>
      </c>
      <c r="AN2" s="123" t="s">
        <v>25</v>
      </c>
      <c r="AO2" s="121" t="s">
        <v>19</v>
      </c>
      <c r="AP2" s="122" t="s">
        <v>20</v>
      </c>
      <c r="AQ2" s="122" t="s">
        <v>21</v>
      </c>
      <c r="AR2" s="122" t="s">
        <v>22</v>
      </c>
      <c r="AS2" s="122" t="s">
        <v>23</v>
      </c>
      <c r="AT2" s="122" t="s">
        <v>24</v>
      </c>
      <c r="AU2" s="123" t="s">
        <v>25</v>
      </c>
    </row>
    <row r="3" spans="1:47" x14ac:dyDescent="0.2">
      <c r="A3" s="185" t="s">
        <v>26</v>
      </c>
      <c r="B3" s="71"/>
      <c r="C3" s="71"/>
      <c r="D3" s="72"/>
      <c r="E3" s="113" t="s">
        <v>27</v>
      </c>
      <c r="F3" s="124">
        <v>6</v>
      </c>
      <c r="G3" s="112">
        <v>7</v>
      </c>
      <c r="H3" s="111">
        <v>8</v>
      </c>
      <c r="I3" s="112">
        <v>9</v>
      </c>
      <c r="J3" s="111">
        <v>10</v>
      </c>
      <c r="K3" s="112">
        <v>11</v>
      </c>
      <c r="L3" s="125">
        <v>12</v>
      </c>
      <c r="M3" s="131">
        <f>L3+3</f>
        <v>15</v>
      </c>
      <c r="N3" s="112">
        <f t="shared" ref="N3:S3" si="0">M3+1</f>
        <v>16</v>
      </c>
      <c r="O3" s="112">
        <f t="shared" si="0"/>
        <v>17</v>
      </c>
      <c r="P3" s="112">
        <f t="shared" si="0"/>
        <v>18</v>
      </c>
      <c r="Q3" s="112">
        <f t="shared" si="0"/>
        <v>19</v>
      </c>
      <c r="R3" s="112">
        <f t="shared" si="0"/>
        <v>20</v>
      </c>
      <c r="S3" s="112">
        <f t="shared" si="0"/>
        <v>21</v>
      </c>
      <c r="T3" s="131">
        <f>S3+3</f>
        <v>24</v>
      </c>
      <c r="U3" s="112">
        <f t="shared" ref="U3:Z3" si="1">T3+1</f>
        <v>25</v>
      </c>
      <c r="V3" s="112">
        <f t="shared" si="1"/>
        <v>26</v>
      </c>
      <c r="W3" s="112">
        <f t="shared" si="1"/>
        <v>27</v>
      </c>
      <c r="X3" s="112">
        <f t="shared" si="1"/>
        <v>28</v>
      </c>
      <c r="Y3" s="112">
        <f t="shared" si="1"/>
        <v>29</v>
      </c>
      <c r="Z3" s="112">
        <f t="shared" si="1"/>
        <v>30</v>
      </c>
      <c r="AA3" s="131">
        <f>Z3+3</f>
        <v>33</v>
      </c>
      <c r="AB3" s="112">
        <f t="shared" ref="AB3:AG3" si="2">AA3+1</f>
        <v>34</v>
      </c>
      <c r="AC3" s="112">
        <f t="shared" si="2"/>
        <v>35</v>
      </c>
      <c r="AD3" s="112">
        <f t="shared" si="2"/>
        <v>36</v>
      </c>
      <c r="AE3" s="112">
        <f t="shared" si="2"/>
        <v>37</v>
      </c>
      <c r="AF3" s="112">
        <f t="shared" si="2"/>
        <v>38</v>
      </c>
      <c r="AG3" s="112">
        <f t="shared" si="2"/>
        <v>39</v>
      </c>
      <c r="AH3" s="131">
        <f>AG3+3</f>
        <v>42</v>
      </c>
      <c r="AI3" s="112">
        <f t="shared" ref="AI3:AN3" si="3">AH3+1</f>
        <v>43</v>
      </c>
      <c r="AJ3" s="112">
        <f t="shared" si="3"/>
        <v>44</v>
      </c>
      <c r="AK3" s="112">
        <f t="shared" si="3"/>
        <v>45</v>
      </c>
      <c r="AL3" s="112">
        <f t="shared" si="3"/>
        <v>46</v>
      </c>
      <c r="AM3" s="112">
        <f t="shared" si="3"/>
        <v>47</v>
      </c>
      <c r="AN3" s="112">
        <f t="shared" si="3"/>
        <v>48</v>
      </c>
      <c r="AO3" s="131">
        <f>AN3+3</f>
        <v>51</v>
      </c>
      <c r="AP3" s="112">
        <f t="shared" ref="AP3:AU3" si="4">AO3+1</f>
        <v>52</v>
      </c>
      <c r="AQ3" s="112">
        <f t="shared" si="4"/>
        <v>53</v>
      </c>
      <c r="AR3" s="112">
        <f t="shared" si="4"/>
        <v>54</v>
      </c>
      <c r="AS3" s="112">
        <f t="shared" si="4"/>
        <v>55</v>
      </c>
      <c r="AT3" s="112">
        <f t="shared" si="4"/>
        <v>56</v>
      </c>
      <c r="AU3" s="112">
        <f t="shared" si="4"/>
        <v>57</v>
      </c>
    </row>
    <row r="4" spans="1:47" s="68" customFormat="1" x14ac:dyDescent="0.2">
      <c r="A4" s="73"/>
      <c r="B4" s="115" t="s">
        <v>28</v>
      </c>
      <c r="C4" s="73"/>
      <c r="D4" s="74"/>
      <c r="E4" s="119" t="s">
        <v>29</v>
      </c>
      <c r="F4" s="126" t="e">
        <f t="shared" ref="F4:AU4" si="5">IF($C$14="G1",VLOOKUP($D$16,g1_preise,F3,FALSE),"")</f>
        <v>#DIV/0!</v>
      </c>
      <c r="G4" s="126" t="e">
        <f t="shared" si="5"/>
        <v>#DIV/0!</v>
      </c>
      <c r="H4" s="126" t="e">
        <f t="shared" si="5"/>
        <v>#DIV/0!</v>
      </c>
      <c r="I4" s="126" t="e">
        <f t="shared" si="5"/>
        <v>#DIV/0!</v>
      </c>
      <c r="J4" s="126" t="e">
        <f t="shared" si="5"/>
        <v>#DIV/0!</v>
      </c>
      <c r="K4" s="126" t="e">
        <f t="shared" si="5"/>
        <v>#DIV/0!</v>
      </c>
      <c r="L4" s="126" t="e">
        <f t="shared" si="5"/>
        <v>#DIV/0!</v>
      </c>
      <c r="M4" s="126" t="e">
        <f t="shared" si="5"/>
        <v>#DIV/0!</v>
      </c>
      <c r="N4" s="126" t="e">
        <f t="shared" si="5"/>
        <v>#DIV/0!</v>
      </c>
      <c r="O4" s="126" t="e">
        <f t="shared" si="5"/>
        <v>#DIV/0!</v>
      </c>
      <c r="P4" s="126" t="e">
        <f t="shared" si="5"/>
        <v>#DIV/0!</v>
      </c>
      <c r="Q4" s="126" t="e">
        <f t="shared" si="5"/>
        <v>#DIV/0!</v>
      </c>
      <c r="R4" s="126" t="e">
        <f t="shared" si="5"/>
        <v>#DIV/0!</v>
      </c>
      <c r="S4" s="126" t="e">
        <f t="shared" si="5"/>
        <v>#DIV/0!</v>
      </c>
      <c r="T4" s="126" t="e">
        <f t="shared" si="5"/>
        <v>#DIV/0!</v>
      </c>
      <c r="U4" s="126" t="e">
        <f t="shared" si="5"/>
        <v>#DIV/0!</v>
      </c>
      <c r="V4" s="126" t="e">
        <f t="shared" si="5"/>
        <v>#DIV/0!</v>
      </c>
      <c r="W4" s="126" t="e">
        <f t="shared" si="5"/>
        <v>#DIV/0!</v>
      </c>
      <c r="X4" s="126" t="e">
        <f t="shared" si="5"/>
        <v>#DIV/0!</v>
      </c>
      <c r="Y4" s="126" t="e">
        <f t="shared" si="5"/>
        <v>#DIV/0!</v>
      </c>
      <c r="Z4" s="126" t="e">
        <f t="shared" si="5"/>
        <v>#DIV/0!</v>
      </c>
      <c r="AA4" s="126" t="e">
        <f t="shared" si="5"/>
        <v>#DIV/0!</v>
      </c>
      <c r="AB4" s="126" t="e">
        <f t="shared" si="5"/>
        <v>#DIV/0!</v>
      </c>
      <c r="AC4" s="126" t="e">
        <f t="shared" si="5"/>
        <v>#DIV/0!</v>
      </c>
      <c r="AD4" s="126" t="e">
        <f t="shared" si="5"/>
        <v>#DIV/0!</v>
      </c>
      <c r="AE4" s="126" t="e">
        <f t="shared" si="5"/>
        <v>#DIV/0!</v>
      </c>
      <c r="AF4" s="126" t="e">
        <f t="shared" si="5"/>
        <v>#DIV/0!</v>
      </c>
      <c r="AG4" s="126" t="e">
        <f t="shared" si="5"/>
        <v>#DIV/0!</v>
      </c>
      <c r="AH4" s="126" t="e">
        <f t="shared" si="5"/>
        <v>#DIV/0!</v>
      </c>
      <c r="AI4" s="126" t="e">
        <f t="shared" si="5"/>
        <v>#DIV/0!</v>
      </c>
      <c r="AJ4" s="126" t="e">
        <f t="shared" si="5"/>
        <v>#DIV/0!</v>
      </c>
      <c r="AK4" s="126" t="e">
        <f t="shared" si="5"/>
        <v>#DIV/0!</v>
      </c>
      <c r="AL4" s="126" t="e">
        <f t="shared" si="5"/>
        <v>#DIV/0!</v>
      </c>
      <c r="AM4" s="126" t="e">
        <f t="shared" si="5"/>
        <v>#DIV/0!</v>
      </c>
      <c r="AN4" s="126" t="e">
        <f t="shared" si="5"/>
        <v>#DIV/0!</v>
      </c>
      <c r="AO4" s="126" t="e">
        <f t="shared" si="5"/>
        <v>#DIV/0!</v>
      </c>
      <c r="AP4" s="126" t="e">
        <f t="shared" si="5"/>
        <v>#DIV/0!</v>
      </c>
      <c r="AQ4" s="126" t="e">
        <f t="shared" si="5"/>
        <v>#DIV/0!</v>
      </c>
      <c r="AR4" s="126" t="e">
        <f t="shared" si="5"/>
        <v>#DIV/0!</v>
      </c>
      <c r="AS4" s="126" t="e">
        <f t="shared" si="5"/>
        <v>#DIV/0!</v>
      </c>
      <c r="AT4" s="126" t="e">
        <f t="shared" si="5"/>
        <v>#DIV/0!</v>
      </c>
      <c r="AU4" s="126" t="e">
        <f t="shared" si="5"/>
        <v>#DIV/0!</v>
      </c>
    </row>
    <row r="5" spans="1:47" s="68" customFormat="1" x14ac:dyDescent="0.2">
      <c r="A5" s="73"/>
      <c r="B5" s="73" t="s">
        <v>30</v>
      </c>
      <c r="C5" s="186">
        <f>Dornauslegung!D6</f>
        <v>0</v>
      </c>
      <c r="D5" s="75" t="s">
        <v>1</v>
      </c>
      <c r="E5" s="120" t="s">
        <v>31</v>
      </c>
      <c r="F5" s="126" t="e">
        <f t="shared" ref="F5:AU5" si="6">VLOOKUP($D$16,g2_preise,F3,FALSE)</f>
        <v>#N/A</v>
      </c>
      <c r="G5" s="92" t="e">
        <f t="shared" si="6"/>
        <v>#N/A</v>
      </c>
      <c r="H5" s="92" t="e">
        <f t="shared" si="6"/>
        <v>#N/A</v>
      </c>
      <c r="I5" s="92" t="e">
        <f t="shared" si="6"/>
        <v>#N/A</v>
      </c>
      <c r="J5" s="92" t="e">
        <f t="shared" si="6"/>
        <v>#N/A</v>
      </c>
      <c r="K5" s="92" t="e">
        <f t="shared" si="6"/>
        <v>#N/A</v>
      </c>
      <c r="L5" s="127" t="e">
        <f t="shared" si="6"/>
        <v>#N/A</v>
      </c>
      <c r="M5" s="126" t="e">
        <f t="shared" si="6"/>
        <v>#N/A</v>
      </c>
      <c r="N5" s="92" t="e">
        <f t="shared" si="6"/>
        <v>#N/A</v>
      </c>
      <c r="O5" s="92" t="e">
        <f t="shared" si="6"/>
        <v>#N/A</v>
      </c>
      <c r="P5" s="92" t="e">
        <f t="shared" si="6"/>
        <v>#N/A</v>
      </c>
      <c r="Q5" s="92" t="e">
        <f t="shared" si="6"/>
        <v>#N/A</v>
      </c>
      <c r="R5" s="92" t="e">
        <f t="shared" si="6"/>
        <v>#N/A</v>
      </c>
      <c r="S5" s="127" t="e">
        <f t="shared" si="6"/>
        <v>#N/A</v>
      </c>
      <c r="T5" s="126" t="e">
        <f t="shared" si="6"/>
        <v>#N/A</v>
      </c>
      <c r="U5" s="92" t="e">
        <f t="shared" si="6"/>
        <v>#N/A</v>
      </c>
      <c r="V5" s="92" t="e">
        <f t="shared" si="6"/>
        <v>#N/A</v>
      </c>
      <c r="W5" s="92" t="e">
        <f t="shared" si="6"/>
        <v>#N/A</v>
      </c>
      <c r="X5" s="92" t="e">
        <f t="shared" si="6"/>
        <v>#N/A</v>
      </c>
      <c r="Y5" s="92" t="e">
        <f t="shared" si="6"/>
        <v>#N/A</v>
      </c>
      <c r="Z5" s="127" t="e">
        <f t="shared" si="6"/>
        <v>#N/A</v>
      </c>
      <c r="AA5" s="126" t="e">
        <f t="shared" si="6"/>
        <v>#N/A</v>
      </c>
      <c r="AB5" s="92" t="e">
        <f t="shared" si="6"/>
        <v>#N/A</v>
      </c>
      <c r="AC5" s="92" t="e">
        <f t="shared" si="6"/>
        <v>#N/A</v>
      </c>
      <c r="AD5" s="92" t="e">
        <f t="shared" si="6"/>
        <v>#N/A</v>
      </c>
      <c r="AE5" s="92" t="e">
        <f t="shared" si="6"/>
        <v>#N/A</v>
      </c>
      <c r="AF5" s="92" t="e">
        <f t="shared" si="6"/>
        <v>#N/A</v>
      </c>
      <c r="AG5" s="127" t="e">
        <f t="shared" si="6"/>
        <v>#N/A</v>
      </c>
      <c r="AH5" s="126" t="e">
        <f t="shared" si="6"/>
        <v>#N/A</v>
      </c>
      <c r="AI5" s="92" t="e">
        <f t="shared" si="6"/>
        <v>#N/A</v>
      </c>
      <c r="AJ5" s="92" t="e">
        <f t="shared" si="6"/>
        <v>#N/A</v>
      </c>
      <c r="AK5" s="92" t="e">
        <f t="shared" si="6"/>
        <v>#N/A</v>
      </c>
      <c r="AL5" s="92" t="e">
        <f t="shared" si="6"/>
        <v>#N/A</v>
      </c>
      <c r="AM5" s="92" t="e">
        <f t="shared" si="6"/>
        <v>#N/A</v>
      </c>
      <c r="AN5" s="127" t="e">
        <f t="shared" si="6"/>
        <v>#N/A</v>
      </c>
      <c r="AO5" s="126" t="e">
        <f t="shared" si="6"/>
        <v>#N/A</v>
      </c>
      <c r="AP5" s="92" t="e">
        <f t="shared" si="6"/>
        <v>#N/A</v>
      </c>
      <c r="AQ5" s="92" t="e">
        <f t="shared" si="6"/>
        <v>#N/A</v>
      </c>
      <c r="AR5" s="92" t="e">
        <f t="shared" si="6"/>
        <v>#N/A</v>
      </c>
      <c r="AS5" s="92" t="e">
        <f t="shared" si="6"/>
        <v>#N/A</v>
      </c>
      <c r="AT5" s="92" t="e">
        <f t="shared" si="6"/>
        <v>#N/A</v>
      </c>
      <c r="AU5" s="127" t="e">
        <f t="shared" si="6"/>
        <v>#N/A</v>
      </c>
    </row>
    <row r="6" spans="1:47" s="68" customFormat="1" x14ac:dyDescent="0.2">
      <c r="A6" s="73"/>
      <c r="B6" s="73" t="s">
        <v>3</v>
      </c>
      <c r="C6" s="186">
        <f>Dornauslegung!D7</f>
        <v>0</v>
      </c>
      <c r="D6" s="75" t="s">
        <v>1</v>
      </c>
      <c r="E6" s="120" t="s">
        <v>32</v>
      </c>
      <c r="F6" s="128" t="e">
        <f t="shared" ref="F6:AU6" si="7">VLOOKUP($D$16,g3_preise,F3,FALSE)</f>
        <v>#N/A</v>
      </c>
      <c r="G6" s="129" t="e">
        <f t="shared" si="7"/>
        <v>#N/A</v>
      </c>
      <c r="H6" s="129" t="e">
        <f t="shared" si="7"/>
        <v>#N/A</v>
      </c>
      <c r="I6" s="129" t="e">
        <f t="shared" si="7"/>
        <v>#N/A</v>
      </c>
      <c r="J6" s="129" t="e">
        <f t="shared" si="7"/>
        <v>#N/A</v>
      </c>
      <c r="K6" s="129" t="e">
        <f t="shared" si="7"/>
        <v>#N/A</v>
      </c>
      <c r="L6" s="130" t="e">
        <f t="shared" si="7"/>
        <v>#N/A</v>
      </c>
      <c r="M6" s="128" t="e">
        <f t="shared" si="7"/>
        <v>#N/A</v>
      </c>
      <c r="N6" s="129" t="e">
        <f t="shared" si="7"/>
        <v>#N/A</v>
      </c>
      <c r="O6" s="129" t="e">
        <f t="shared" si="7"/>
        <v>#N/A</v>
      </c>
      <c r="P6" s="129" t="e">
        <f t="shared" si="7"/>
        <v>#N/A</v>
      </c>
      <c r="Q6" s="129" t="e">
        <f t="shared" si="7"/>
        <v>#N/A</v>
      </c>
      <c r="R6" s="129" t="e">
        <f t="shared" si="7"/>
        <v>#N/A</v>
      </c>
      <c r="S6" s="130" t="e">
        <f t="shared" si="7"/>
        <v>#N/A</v>
      </c>
      <c r="T6" s="128" t="e">
        <f t="shared" si="7"/>
        <v>#N/A</v>
      </c>
      <c r="U6" s="129" t="e">
        <f t="shared" si="7"/>
        <v>#N/A</v>
      </c>
      <c r="V6" s="129" t="e">
        <f t="shared" si="7"/>
        <v>#N/A</v>
      </c>
      <c r="W6" s="129" t="e">
        <f t="shared" si="7"/>
        <v>#N/A</v>
      </c>
      <c r="X6" s="129" t="e">
        <f t="shared" si="7"/>
        <v>#N/A</v>
      </c>
      <c r="Y6" s="129" t="e">
        <f t="shared" si="7"/>
        <v>#N/A</v>
      </c>
      <c r="Z6" s="130" t="e">
        <f t="shared" si="7"/>
        <v>#N/A</v>
      </c>
      <c r="AA6" s="128" t="e">
        <f t="shared" si="7"/>
        <v>#N/A</v>
      </c>
      <c r="AB6" s="129" t="e">
        <f t="shared" si="7"/>
        <v>#N/A</v>
      </c>
      <c r="AC6" s="129" t="e">
        <f t="shared" si="7"/>
        <v>#N/A</v>
      </c>
      <c r="AD6" s="129" t="e">
        <f t="shared" si="7"/>
        <v>#N/A</v>
      </c>
      <c r="AE6" s="129" t="e">
        <f t="shared" si="7"/>
        <v>#N/A</v>
      </c>
      <c r="AF6" s="129" t="e">
        <f t="shared" si="7"/>
        <v>#N/A</v>
      </c>
      <c r="AG6" s="130" t="e">
        <f t="shared" si="7"/>
        <v>#N/A</v>
      </c>
      <c r="AH6" s="128" t="e">
        <f t="shared" si="7"/>
        <v>#N/A</v>
      </c>
      <c r="AI6" s="129" t="e">
        <f t="shared" si="7"/>
        <v>#N/A</v>
      </c>
      <c r="AJ6" s="129" t="e">
        <f t="shared" si="7"/>
        <v>#N/A</v>
      </c>
      <c r="AK6" s="129" t="e">
        <f t="shared" si="7"/>
        <v>#N/A</v>
      </c>
      <c r="AL6" s="129" t="e">
        <f t="shared" si="7"/>
        <v>#N/A</v>
      </c>
      <c r="AM6" s="129" t="e">
        <f t="shared" si="7"/>
        <v>#N/A</v>
      </c>
      <c r="AN6" s="130" t="e">
        <f t="shared" si="7"/>
        <v>#N/A</v>
      </c>
      <c r="AO6" s="128" t="e">
        <f t="shared" si="7"/>
        <v>#N/A</v>
      </c>
      <c r="AP6" s="129" t="e">
        <f t="shared" si="7"/>
        <v>#N/A</v>
      </c>
      <c r="AQ6" s="129" t="e">
        <f t="shared" si="7"/>
        <v>#N/A</v>
      </c>
      <c r="AR6" s="129" t="e">
        <f t="shared" si="7"/>
        <v>#N/A</v>
      </c>
      <c r="AS6" s="129" t="e">
        <f t="shared" si="7"/>
        <v>#N/A</v>
      </c>
      <c r="AT6" s="129" t="e">
        <f t="shared" si="7"/>
        <v>#N/A</v>
      </c>
      <c r="AU6" s="130" t="e">
        <f t="shared" si="7"/>
        <v>#N/A</v>
      </c>
    </row>
    <row r="7" spans="1:47" s="68" customFormat="1" x14ac:dyDescent="0.2">
      <c r="A7" s="73"/>
      <c r="B7" s="73" t="s">
        <v>33</v>
      </c>
      <c r="C7" s="186">
        <f>Dornauslegung!D8</f>
        <v>0</v>
      </c>
      <c r="D7" s="75" t="s">
        <v>1</v>
      </c>
      <c r="E7" s="91"/>
    </row>
    <row r="8" spans="1:47" s="68" customFormat="1" x14ac:dyDescent="0.2">
      <c r="A8" s="73"/>
      <c r="B8" s="73" t="s">
        <v>5</v>
      </c>
      <c r="C8" s="76"/>
      <c r="D8" s="75"/>
      <c r="E8" s="91"/>
    </row>
    <row r="9" spans="1:47" s="68" customFormat="1" x14ac:dyDescent="0.2">
      <c r="A9" s="73"/>
      <c r="B9" s="73" t="s">
        <v>7</v>
      </c>
      <c r="C9" s="77"/>
      <c r="D9" s="74"/>
      <c r="E9" s="87"/>
    </row>
    <row r="10" spans="1:47" s="68" customFormat="1" x14ac:dyDescent="0.2">
      <c r="A10" s="80" t="s">
        <v>34</v>
      </c>
      <c r="C10" s="78"/>
      <c r="D10" s="87"/>
      <c r="E10" s="87"/>
    </row>
    <row r="11" spans="1:47" s="68" customFormat="1" x14ac:dyDescent="0.2">
      <c r="B11" s="87" t="s">
        <v>35</v>
      </c>
      <c r="C11" s="27" t="e">
        <f>IF((C5/C6)&lt;50,ROUND(C5/C6/5,0)*5,IF((C5/C6)&lt;100,ROUND(C5/C6/10,0)*10,ROUND(C5/C6/25,0)*25))</f>
        <v>#DIV/0!</v>
      </c>
      <c r="D11" s="88" t="e">
        <f>C5/C6</f>
        <v>#DIV/0!</v>
      </c>
      <c r="E11" s="88"/>
    </row>
    <row r="12" spans="1:47" s="68" customFormat="1" x14ac:dyDescent="0.2">
      <c r="B12" s="187" t="s">
        <v>36</v>
      </c>
      <c r="C12" s="188" t="e">
        <f>IF((C7/C5)&lt;=1.5,ROUND(C7/C5/0.25,0)*0.25,IF((C7/C5)&lt;=2.75,ROUND(C7/C5/0.5,0)*0.5,ROUND(C7/C5,0)))</f>
        <v>#DIV/0!</v>
      </c>
      <c r="D12" s="89" t="e">
        <f>IF(AND((C7/C5)&gt;=1,(C7/C5)&lt;=5),C7/C5,"")</f>
        <v>#DIV/0!</v>
      </c>
      <c r="E12" s="89"/>
    </row>
    <row r="13" spans="1:47" x14ac:dyDescent="0.2">
      <c r="A13" s="80" t="s">
        <v>37</v>
      </c>
    </row>
    <row r="14" spans="1:47" s="68" customFormat="1" x14ac:dyDescent="0.2">
      <c r="B14" s="68" t="s">
        <v>8</v>
      </c>
      <c r="C14" s="79" t="e">
        <f>INDEX(g_tab,MATCH(C12,'Typ-Kugelsegmente'!A2:A10,1),MATCH(C11,'Typ-Kugelsegmente'!A2:V2,1))</f>
        <v>#DIV/0!</v>
      </c>
      <c r="D14" s="68" t="e">
        <f>IF(C14&lt;&gt;"G1","Sonderausführung","Gliederdorn G1")</f>
        <v>#DIV/0!</v>
      </c>
      <c r="I14" s="79" t="s">
        <v>29</v>
      </c>
      <c r="J14" s="68" t="s">
        <v>38</v>
      </c>
      <c r="M14" s="69"/>
      <c r="T14" s="69"/>
      <c r="AA14" s="69"/>
      <c r="AH14" s="69"/>
      <c r="AO14" s="69"/>
    </row>
    <row r="15" spans="1:47" s="68" customFormat="1" x14ac:dyDescent="0.2">
      <c r="B15" s="68" t="s">
        <v>9</v>
      </c>
      <c r="C15" s="27" t="e">
        <f>INDEX('Typ-Kugelsegmente'!A16:V24,MATCH(C12,'Typ-Kugelsegmente'!A16:A24,1),MATCH(C11,'Typ-Kugelsegmente'!A16:V16,1))</f>
        <v>#DIV/0!</v>
      </c>
      <c r="D15" s="70"/>
      <c r="I15" s="79" t="s">
        <v>31</v>
      </c>
      <c r="J15" s="68" t="s">
        <v>39</v>
      </c>
      <c r="M15" s="69"/>
      <c r="T15" s="69"/>
      <c r="AA15" s="69"/>
      <c r="AH15" s="69"/>
      <c r="AO15" s="69"/>
    </row>
    <row r="16" spans="1:47" x14ac:dyDescent="0.2">
      <c r="B16" s="50" t="s">
        <v>40</v>
      </c>
      <c r="C16" s="27" t="e">
        <f>IF(C14="G1",VLOOKUP(C$5,Dorn_Daten,3,TRUE),"")</f>
        <v>#DIV/0!</v>
      </c>
      <c r="D16" s="27" t="e">
        <f>IF(ISNA(C14),"",VLOOKUP(C$5,Dorn_Daten,2,TRUE))</f>
        <v>#N/A</v>
      </c>
      <c r="I16" s="27" t="s">
        <v>32</v>
      </c>
      <c r="J16" s="50" t="s">
        <v>41</v>
      </c>
    </row>
    <row r="17" spans="2:10" x14ac:dyDescent="0.2">
      <c r="B17" s="50" t="s">
        <v>12</v>
      </c>
      <c r="C17" s="27" t="e">
        <f>IF(C14="G1",VLOOKUP(C$5,Dorn_Daten,4,TRUE),"")</f>
        <v>#DIV/0!</v>
      </c>
      <c r="I17" s="27" t="s">
        <v>42</v>
      </c>
      <c r="J17" s="50" t="s">
        <v>43</v>
      </c>
    </row>
    <row r="18" spans="2:10" x14ac:dyDescent="0.2">
      <c r="B18" s="50" t="s">
        <v>10</v>
      </c>
      <c r="C18" s="27" t="e">
        <f>IF(C14="G1",VLOOKUP(C$5,Dorn_Daten,5,TRUE),"")</f>
        <v>#DIV/0!</v>
      </c>
      <c r="I18" s="27" t="s">
        <v>44</v>
      </c>
      <c r="J18" s="50" t="s">
        <v>45</v>
      </c>
    </row>
    <row r="19" spans="2:10" x14ac:dyDescent="0.2">
      <c r="B19" s="50" t="s">
        <v>11</v>
      </c>
      <c r="C19" s="27" t="e">
        <f>VLOOKUP(C$5,Dorn_Daten,6,TRUE)</f>
        <v>#N/A</v>
      </c>
      <c r="D19" s="67" t="e">
        <f>IF(C14="G1","M "&amp;TEXT(C19,"00"),"")</f>
        <v>#DIV/0!</v>
      </c>
    </row>
    <row r="23" spans="2:10" x14ac:dyDescent="0.2">
      <c r="C23" s="27" t="e">
        <f>IF(OR(C12&lt;1,C12&lt;5),"ok","niO")</f>
        <v>#DIV/0!</v>
      </c>
    </row>
  </sheetData>
  <mergeCells count="6">
    <mergeCell ref="AH1:AN1"/>
    <mergeCell ref="AO1:AU1"/>
    <mergeCell ref="F1:L1"/>
    <mergeCell ref="M1:S1"/>
    <mergeCell ref="T1:Z1"/>
    <mergeCell ref="AA1:AG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ellWatches>
    <cellWatch r="C14"/>
    <cellWatch r="C23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indexed="42"/>
  </sheetPr>
  <dimension ref="A1:Y65"/>
  <sheetViews>
    <sheetView topLeftCell="A43" workbookViewId="0">
      <selection activeCell="B52" sqref="B52"/>
    </sheetView>
  </sheetViews>
  <sheetFormatPr baseColWidth="10" defaultColWidth="11.42578125" defaultRowHeight="12.75" x14ac:dyDescent="0.2"/>
  <cols>
    <col min="1" max="1" width="7.7109375" style="3" customWidth="1"/>
    <col min="2" max="24" width="6.28515625" customWidth="1"/>
  </cols>
  <sheetData>
    <row r="1" spans="1:25" x14ac:dyDescent="0.2">
      <c r="A1" s="25" t="s">
        <v>46</v>
      </c>
    </row>
    <row r="2" spans="1:25" s="1" customFormat="1" x14ac:dyDescent="0.2">
      <c r="A2" s="4"/>
      <c r="B2" s="20">
        <v>10</v>
      </c>
      <c r="C2" s="20">
        <v>15</v>
      </c>
      <c r="D2" s="20">
        <v>20</v>
      </c>
      <c r="E2" s="20">
        <v>25</v>
      </c>
      <c r="F2" s="20">
        <v>30</v>
      </c>
      <c r="G2" s="20">
        <v>35</v>
      </c>
      <c r="H2" s="20">
        <v>40</v>
      </c>
      <c r="I2" s="20">
        <v>45</v>
      </c>
      <c r="J2" s="20">
        <v>50</v>
      </c>
      <c r="K2" s="20">
        <v>60</v>
      </c>
      <c r="L2" s="20">
        <v>70</v>
      </c>
      <c r="M2" s="20">
        <v>80</v>
      </c>
      <c r="N2" s="20">
        <v>90</v>
      </c>
      <c r="O2" s="20">
        <v>100</v>
      </c>
      <c r="P2" s="20">
        <v>125</v>
      </c>
      <c r="Q2" s="20">
        <v>150</v>
      </c>
      <c r="R2" s="20">
        <v>175</v>
      </c>
      <c r="S2" s="20">
        <v>200</v>
      </c>
      <c r="T2" s="20">
        <v>225</v>
      </c>
      <c r="U2" s="20">
        <v>250</v>
      </c>
      <c r="V2" s="21">
        <v>275</v>
      </c>
    </row>
    <row r="3" spans="1:25" x14ac:dyDescent="0.2">
      <c r="A3" s="5">
        <v>1</v>
      </c>
      <c r="B3" s="1" t="s">
        <v>29</v>
      </c>
      <c r="C3" s="1" t="s">
        <v>29</v>
      </c>
      <c r="D3" s="1" t="s">
        <v>29</v>
      </c>
      <c r="E3" s="1" t="s">
        <v>29</v>
      </c>
      <c r="F3" s="1" t="s">
        <v>29</v>
      </c>
      <c r="G3" s="1" t="s">
        <v>29</v>
      </c>
      <c r="H3" s="1" t="s">
        <v>29</v>
      </c>
      <c r="I3" s="1" t="s">
        <v>29</v>
      </c>
      <c r="J3" s="1" t="s">
        <v>29</v>
      </c>
      <c r="K3" s="1" t="s">
        <v>29</v>
      </c>
      <c r="L3" s="1" t="s">
        <v>31</v>
      </c>
      <c r="M3" s="1" t="s">
        <v>31</v>
      </c>
      <c r="N3" s="1" t="s">
        <v>31</v>
      </c>
      <c r="O3" s="1" t="s">
        <v>31</v>
      </c>
      <c r="P3" s="1" t="s">
        <v>31</v>
      </c>
      <c r="Q3" s="1" t="s">
        <v>31</v>
      </c>
      <c r="R3" s="1" t="s">
        <v>31</v>
      </c>
      <c r="S3" s="1" t="s">
        <v>31</v>
      </c>
      <c r="V3" s="6"/>
    </row>
    <row r="4" spans="1:25" x14ac:dyDescent="0.2">
      <c r="A4" s="5">
        <v>1.25</v>
      </c>
      <c r="B4" s="1" t="s">
        <v>29</v>
      </c>
      <c r="C4" s="1" t="s">
        <v>29</v>
      </c>
      <c r="D4" s="1" t="s">
        <v>29</v>
      </c>
      <c r="E4" s="1" t="s">
        <v>29</v>
      </c>
      <c r="F4" s="1" t="s">
        <v>29</v>
      </c>
      <c r="G4" s="1" t="s">
        <v>29</v>
      </c>
      <c r="H4" s="1" t="s">
        <v>29</v>
      </c>
      <c r="I4" s="1" t="s">
        <v>29</v>
      </c>
      <c r="J4" s="1" t="s">
        <v>29</v>
      </c>
      <c r="K4" s="1" t="s">
        <v>29</v>
      </c>
      <c r="L4" s="1" t="s">
        <v>31</v>
      </c>
      <c r="M4" s="1" t="s">
        <v>31</v>
      </c>
      <c r="N4" s="1" t="s">
        <v>31</v>
      </c>
      <c r="O4" s="1" t="s">
        <v>31</v>
      </c>
      <c r="P4" s="1" t="s">
        <v>31</v>
      </c>
      <c r="Q4" s="1" t="s">
        <v>31</v>
      </c>
      <c r="R4" s="1" t="s">
        <v>31</v>
      </c>
      <c r="S4" s="1" t="s">
        <v>31</v>
      </c>
      <c r="T4" s="1" t="s">
        <v>32</v>
      </c>
      <c r="V4" s="6"/>
    </row>
    <row r="5" spans="1:25" x14ac:dyDescent="0.2">
      <c r="A5" s="5">
        <v>1.5</v>
      </c>
      <c r="B5" s="1" t="s">
        <v>29</v>
      </c>
      <c r="C5" s="1" t="s">
        <v>29</v>
      </c>
      <c r="D5" s="1" t="s">
        <v>29</v>
      </c>
      <c r="E5" s="1" t="s">
        <v>29</v>
      </c>
      <c r="F5" s="1" t="s">
        <v>29</v>
      </c>
      <c r="G5" s="1" t="s">
        <v>29</v>
      </c>
      <c r="H5" s="1" t="s">
        <v>29</v>
      </c>
      <c r="I5" s="1" t="s">
        <v>29</v>
      </c>
      <c r="J5" s="1" t="s">
        <v>29</v>
      </c>
      <c r="K5" s="1" t="s">
        <v>29</v>
      </c>
      <c r="L5" s="1" t="s">
        <v>31</v>
      </c>
      <c r="M5" s="1" t="s">
        <v>31</v>
      </c>
      <c r="N5" s="1" t="s">
        <v>31</v>
      </c>
      <c r="O5" s="1" t="s">
        <v>31</v>
      </c>
      <c r="P5" s="1" t="s">
        <v>31</v>
      </c>
      <c r="Q5" s="1" t="s">
        <v>31</v>
      </c>
      <c r="R5" s="1" t="s">
        <v>31</v>
      </c>
      <c r="S5" s="1" t="s">
        <v>31</v>
      </c>
      <c r="T5" s="1" t="s">
        <v>32</v>
      </c>
      <c r="U5" s="1" t="s">
        <v>32</v>
      </c>
      <c r="V5" s="29" t="s">
        <v>32</v>
      </c>
    </row>
    <row r="6" spans="1:25" x14ac:dyDescent="0.2">
      <c r="A6" s="5">
        <v>2</v>
      </c>
      <c r="B6" s="1" t="s">
        <v>29</v>
      </c>
      <c r="C6" s="1" t="s">
        <v>29</v>
      </c>
      <c r="D6" s="1" t="s">
        <v>29</v>
      </c>
      <c r="E6" s="1" t="s">
        <v>29</v>
      </c>
      <c r="F6" s="1" t="s">
        <v>29</v>
      </c>
      <c r="G6" s="1" t="s">
        <v>29</v>
      </c>
      <c r="H6" s="1" t="s">
        <v>29</v>
      </c>
      <c r="I6" s="1" t="s">
        <v>29</v>
      </c>
      <c r="J6" s="1" t="s">
        <v>29</v>
      </c>
      <c r="K6" s="1" t="s">
        <v>29</v>
      </c>
      <c r="L6" s="1" t="s">
        <v>29</v>
      </c>
      <c r="M6" s="1" t="s">
        <v>31</v>
      </c>
      <c r="N6" s="1" t="s">
        <v>31</v>
      </c>
      <c r="O6" s="1" t="s">
        <v>31</v>
      </c>
      <c r="P6" s="1" t="s">
        <v>31</v>
      </c>
      <c r="Q6" s="1" t="s">
        <v>31</v>
      </c>
      <c r="R6" s="1" t="s">
        <v>31</v>
      </c>
      <c r="S6" s="1" t="s">
        <v>31</v>
      </c>
      <c r="T6" s="1" t="s">
        <v>32</v>
      </c>
      <c r="U6" s="1" t="s">
        <v>32</v>
      </c>
      <c r="V6" s="29" t="s">
        <v>32</v>
      </c>
      <c r="X6" s="1" t="s">
        <v>29</v>
      </c>
      <c r="Y6" s="30" t="s">
        <v>38</v>
      </c>
    </row>
    <row r="7" spans="1:25" x14ac:dyDescent="0.2">
      <c r="A7" s="5">
        <v>2.5</v>
      </c>
      <c r="B7" s="1" t="s">
        <v>47</v>
      </c>
      <c r="C7" s="1" t="s">
        <v>47</v>
      </c>
      <c r="D7" s="1" t="s">
        <v>29</v>
      </c>
      <c r="E7" s="1" t="s">
        <v>29</v>
      </c>
      <c r="F7" s="1" t="s">
        <v>29</v>
      </c>
      <c r="G7" s="1" t="s">
        <v>29</v>
      </c>
      <c r="H7" s="1" t="s">
        <v>29</v>
      </c>
      <c r="I7" s="1" t="s">
        <v>29</v>
      </c>
      <c r="J7" s="1" t="s">
        <v>29</v>
      </c>
      <c r="K7" s="1" t="s">
        <v>29</v>
      </c>
      <c r="L7" s="1" t="s">
        <v>29</v>
      </c>
      <c r="M7" s="1" t="s">
        <v>29</v>
      </c>
      <c r="N7" s="1" t="s">
        <v>29</v>
      </c>
      <c r="O7" s="1" t="s">
        <v>31</v>
      </c>
      <c r="P7" s="1" t="s">
        <v>31</v>
      </c>
      <c r="Q7" s="1" t="s">
        <v>31</v>
      </c>
      <c r="R7" s="1" t="s">
        <v>31</v>
      </c>
      <c r="S7" s="1" t="s">
        <v>31</v>
      </c>
      <c r="T7" s="1" t="s">
        <v>31</v>
      </c>
      <c r="U7" s="1" t="s">
        <v>32</v>
      </c>
      <c r="V7" s="29" t="s">
        <v>32</v>
      </c>
      <c r="X7" s="1" t="s">
        <v>31</v>
      </c>
      <c r="Y7" s="30" t="s">
        <v>48</v>
      </c>
    </row>
    <row r="8" spans="1:25" x14ac:dyDescent="0.2">
      <c r="A8" s="5">
        <v>3</v>
      </c>
      <c r="B8" s="1" t="s">
        <v>47</v>
      </c>
      <c r="C8" s="1" t="s">
        <v>47</v>
      </c>
      <c r="D8" s="1" t="s">
        <v>29</v>
      </c>
      <c r="E8" s="1" t="s">
        <v>29</v>
      </c>
      <c r="F8" s="1" t="s">
        <v>29</v>
      </c>
      <c r="G8" s="1" t="s">
        <v>29</v>
      </c>
      <c r="H8" s="1" t="s">
        <v>29</v>
      </c>
      <c r="I8" s="1" t="s">
        <v>29</v>
      </c>
      <c r="J8" s="1" t="s">
        <v>29</v>
      </c>
      <c r="K8" s="1" t="s">
        <v>29</v>
      </c>
      <c r="L8" s="1" t="s">
        <v>29</v>
      </c>
      <c r="M8" s="1" t="s">
        <v>29</v>
      </c>
      <c r="N8" s="1" t="s">
        <v>29</v>
      </c>
      <c r="O8" s="1" t="s">
        <v>29</v>
      </c>
      <c r="P8" s="1" t="s">
        <v>31</v>
      </c>
      <c r="Q8" s="1" t="s">
        <v>31</v>
      </c>
      <c r="R8" s="1" t="s">
        <v>31</v>
      </c>
      <c r="S8" s="1" t="s">
        <v>31</v>
      </c>
      <c r="T8" s="1" t="s">
        <v>31</v>
      </c>
      <c r="U8" s="1" t="s">
        <v>32</v>
      </c>
      <c r="V8" s="29" t="s">
        <v>32</v>
      </c>
      <c r="X8" s="1" t="s">
        <v>32</v>
      </c>
      <c r="Y8" s="30" t="s">
        <v>49</v>
      </c>
    </row>
    <row r="9" spans="1:25" x14ac:dyDescent="0.2">
      <c r="A9" s="5">
        <v>4</v>
      </c>
      <c r="B9" s="1"/>
      <c r="C9" s="1"/>
      <c r="D9" s="1" t="s">
        <v>47</v>
      </c>
      <c r="E9" s="1" t="s">
        <v>29</v>
      </c>
      <c r="F9" s="1" t="s">
        <v>29</v>
      </c>
      <c r="G9" s="1" t="s">
        <v>29</v>
      </c>
      <c r="H9" s="1" t="s">
        <v>29</v>
      </c>
      <c r="I9" s="1" t="s">
        <v>29</v>
      </c>
      <c r="J9" s="1" t="s">
        <v>29</v>
      </c>
      <c r="K9" s="1" t="s">
        <v>29</v>
      </c>
      <c r="L9" s="1" t="s">
        <v>29</v>
      </c>
      <c r="M9" s="1" t="s">
        <v>29</v>
      </c>
      <c r="N9" s="1" t="s">
        <v>29</v>
      </c>
      <c r="O9" s="1" t="s">
        <v>29</v>
      </c>
      <c r="P9" s="1" t="s">
        <v>29</v>
      </c>
      <c r="Q9" s="1" t="s">
        <v>31</v>
      </c>
      <c r="R9" s="1" t="s">
        <v>31</v>
      </c>
      <c r="S9" s="1" t="s">
        <v>31</v>
      </c>
      <c r="T9" s="1" t="s">
        <v>31</v>
      </c>
      <c r="U9" s="1" t="s">
        <v>32</v>
      </c>
      <c r="V9" s="29" t="s">
        <v>32</v>
      </c>
      <c r="X9" s="1" t="s">
        <v>47</v>
      </c>
      <c r="Y9" s="30" t="s">
        <v>50</v>
      </c>
    </row>
    <row r="10" spans="1:25" x14ac:dyDescent="0.2">
      <c r="A10" s="5">
        <v>5</v>
      </c>
      <c r="B10" s="1"/>
      <c r="C10" s="1"/>
      <c r="D10" s="1"/>
      <c r="F10" s="1" t="s">
        <v>29</v>
      </c>
      <c r="G10" s="1" t="s">
        <v>29</v>
      </c>
      <c r="H10" s="1" t="s">
        <v>29</v>
      </c>
      <c r="I10" s="1" t="s">
        <v>29</v>
      </c>
      <c r="J10" s="1" t="s">
        <v>29</v>
      </c>
      <c r="K10" s="1" t="s">
        <v>29</v>
      </c>
      <c r="L10" s="1" t="s">
        <v>29</v>
      </c>
      <c r="M10" s="1" t="s">
        <v>29</v>
      </c>
      <c r="N10" s="1" t="s">
        <v>29</v>
      </c>
      <c r="O10" s="1" t="s">
        <v>29</v>
      </c>
      <c r="P10" s="1" t="s">
        <v>29</v>
      </c>
      <c r="Q10" s="1" t="s">
        <v>31</v>
      </c>
      <c r="R10" s="1" t="s">
        <v>31</v>
      </c>
      <c r="S10" s="1" t="s">
        <v>31</v>
      </c>
      <c r="T10" s="1" t="s">
        <v>31</v>
      </c>
      <c r="U10" s="1" t="s">
        <v>32</v>
      </c>
      <c r="V10" s="29" t="s">
        <v>32</v>
      </c>
      <c r="X10" s="1" t="s">
        <v>42</v>
      </c>
      <c r="Y10" s="30" t="s">
        <v>51</v>
      </c>
    </row>
    <row r="11" spans="1:25" x14ac:dyDescent="0.2">
      <c r="A11" s="7"/>
      <c r="V11" s="6"/>
    </row>
    <row r="12" spans="1:25" x14ac:dyDescent="0.2">
      <c r="A12" s="7"/>
      <c r="E12" s="8" t="s">
        <v>52</v>
      </c>
      <c r="F12" s="9">
        <f>Auswertung!C5</f>
        <v>0</v>
      </c>
      <c r="G12" s="10" t="s">
        <v>53</v>
      </c>
      <c r="H12" s="11" t="e">
        <f>IF((F12/F13)&lt;50,ROUND(F12/F13/5,0)*5,IF((F12/F13)&lt;100,ROUND(F12/F13/10,0)*10,ROUND(F12/F13/25,0)*25))</f>
        <v>#DIV/0!</v>
      </c>
      <c r="I12" s="12" t="e">
        <f>F12/F13</f>
        <v>#DIV/0!</v>
      </c>
      <c r="V12" s="6"/>
    </row>
    <row r="13" spans="1:25" ht="13.5" thickBot="1" x14ac:dyDescent="0.25">
      <c r="A13" s="7"/>
      <c r="E13" s="8" t="s">
        <v>54</v>
      </c>
      <c r="F13" s="9">
        <f>Auswertung!C6</f>
        <v>0</v>
      </c>
      <c r="G13" s="10" t="s">
        <v>55</v>
      </c>
      <c r="H13" s="13" t="e">
        <f>IF((F14/F12)&lt;=1.5,ROUND(F14/F12/0.25,0)*0.25,IF((F14/F12)&lt;=2.75,ROUND(F14/F12/0.5,0)*0.5,ROUND(F14/F12,0)))</f>
        <v>#DIV/0!</v>
      </c>
      <c r="I13" s="14" t="e">
        <f>F14/F12</f>
        <v>#DIV/0!</v>
      </c>
      <c r="V13" s="6"/>
    </row>
    <row r="14" spans="1:25" ht="13.5" thickBot="1" x14ac:dyDescent="0.25">
      <c r="A14" s="15"/>
      <c r="B14" s="16"/>
      <c r="C14" s="16"/>
      <c r="D14" s="16"/>
      <c r="E14" s="17" t="s">
        <v>56</v>
      </c>
      <c r="F14" s="28">
        <f>Auswertung!C7</f>
        <v>0</v>
      </c>
      <c r="G14" s="16" t="s">
        <v>57</v>
      </c>
      <c r="H14" s="145" t="e">
        <f>INDEX(A2:V10,MATCH(H13,A2:A10,0),MATCH(H12,A2:V2,0))</f>
        <v>#DIV/0!</v>
      </c>
      <c r="I14" s="189" t="e">
        <f>IF(H14=0,"Preis auf Anfrage",H14)</f>
        <v>#DIV/0!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9"/>
    </row>
    <row r="15" spans="1:25" x14ac:dyDescent="0.2">
      <c r="A15" s="25" t="s">
        <v>9</v>
      </c>
    </row>
    <row r="16" spans="1:25" s="1" customFormat="1" x14ac:dyDescent="0.2">
      <c r="A16" s="4"/>
      <c r="B16" s="20">
        <v>10</v>
      </c>
      <c r="C16" s="20">
        <v>15</v>
      </c>
      <c r="D16" s="20">
        <v>20</v>
      </c>
      <c r="E16" s="20">
        <v>25</v>
      </c>
      <c r="F16" s="20">
        <v>30</v>
      </c>
      <c r="G16" s="20">
        <v>35</v>
      </c>
      <c r="H16" s="20">
        <v>40</v>
      </c>
      <c r="I16" s="20">
        <v>45</v>
      </c>
      <c r="J16" s="20">
        <v>50</v>
      </c>
      <c r="K16" s="20">
        <v>60</v>
      </c>
      <c r="L16" s="20">
        <v>70</v>
      </c>
      <c r="M16" s="20">
        <v>80</v>
      </c>
      <c r="N16" s="20">
        <v>90</v>
      </c>
      <c r="O16" s="20">
        <v>100</v>
      </c>
      <c r="P16" s="20">
        <v>125</v>
      </c>
      <c r="Q16" s="20">
        <v>150</v>
      </c>
      <c r="R16" s="20">
        <v>175</v>
      </c>
      <c r="S16" s="20">
        <v>200</v>
      </c>
      <c r="T16" s="20">
        <v>225</v>
      </c>
      <c r="U16" s="20">
        <v>250</v>
      </c>
      <c r="V16" s="21">
        <v>275</v>
      </c>
    </row>
    <row r="17" spans="1:22" x14ac:dyDescent="0.2">
      <c r="A17" s="5">
        <v>1</v>
      </c>
      <c r="B17" s="1">
        <v>1</v>
      </c>
      <c r="C17" s="1">
        <v>1</v>
      </c>
      <c r="D17" s="1">
        <v>2</v>
      </c>
      <c r="E17" s="1">
        <v>3</v>
      </c>
      <c r="F17" s="1">
        <v>3</v>
      </c>
      <c r="G17" s="1">
        <v>3</v>
      </c>
      <c r="H17" s="1">
        <v>4</v>
      </c>
      <c r="I17" s="1">
        <v>4</v>
      </c>
      <c r="J17" s="1">
        <v>4</v>
      </c>
      <c r="K17" s="1">
        <v>4</v>
      </c>
      <c r="L17" s="1">
        <v>5</v>
      </c>
      <c r="M17" s="1">
        <v>5</v>
      </c>
      <c r="N17" s="1">
        <v>5</v>
      </c>
      <c r="O17" s="1">
        <v>5</v>
      </c>
      <c r="P17" s="1">
        <v>5</v>
      </c>
      <c r="Q17" s="1">
        <v>6</v>
      </c>
      <c r="R17" s="1">
        <v>7</v>
      </c>
      <c r="S17" s="1">
        <v>10</v>
      </c>
      <c r="V17" s="6"/>
    </row>
    <row r="18" spans="1:22" x14ac:dyDescent="0.2">
      <c r="A18" s="5">
        <v>1.25</v>
      </c>
      <c r="B18" s="1">
        <v>1</v>
      </c>
      <c r="C18" s="1">
        <v>1</v>
      </c>
      <c r="D18" s="1">
        <v>1</v>
      </c>
      <c r="E18" s="1">
        <v>2</v>
      </c>
      <c r="F18" s="1">
        <v>3</v>
      </c>
      <c r="G18" s="1">
        <v>3</v>
      </c>
      <c r="H18" s="1">
        <v>3</v>
      </c>
      <c r="I18" s="1">
        <v>3</v>
      </c>
      <c r="J18" s="1">
        <v>3</v>
      </c>
      <c r="K18" s="1">
        <v>4</v>
      </c>
      <c r="L18" s="1">
        <v>5</v>
      </c>
      <c r="M18" s="1">
        <v>5</v>
      </c>
      <c r="N18" s="1">
        <v>5</v>
      </c>
      <c r="O18" s="1">
        <v>5</v>
      </c>
      <c r="P18" s="1">
        <v>5</v>
      </c>
      <c r="Q18" s="1">
        <v>6</v>
      </c>
      <c r="R18" s="1">
        <v>7</v>
      </c>
      <c r="S18" s="1">
        <v>10</v>
      </c>
      <c r="T18" s="1">
        <v>10</v>
      </c>
      <c r="V18" s="6"/>
    </row>
    <row r="19" spans="1:22" x14ac:dyDescent="0.2">
      <c r="A19" s="5">
        <v>1.5</v>
      </c>
      <c r="B19" s="1">
        <v>1</v>
      </c>
      <c r="C19" s="1">
        <v>1</v>
      </c>
      <c r="D19" s="1">
        <v>1</v>
      </c>
      <c r="E19" s="1">
        <v>1</v>
      </c>
      <c r="F19" s="1">
        <v>2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v>5</v>
      </c>
      <c r="M19" s="1">
        <v>5</v>
      </c>
      <c r="N19" s="1">
        <v>5</v>
      </c>
      <c r="O19" s="1">
        <v>5</v>
      </c>
      <c r="P19" s="1">
        <v>5</v>
      </c>
      <c r="Q19" s="1">
        <v>6</v>
      </c>
      <c r="R19" s="1">
        <v>7</v>
      </c>
      <c r="S19" s="1">
        <v>10</v>
      </c>
      <c r="T19" s="1">
        <v>10</v>
      </c>
      <c r="U19" s="1">
        <v>10</v>
      </c>
      <c r="V19" s="6">
        <v>10</v>
      </c>
    </row>
    <row r="20" spans="1:22" x14ac:dyDescent="0.2">
      <c r="A20" s="5">
        <v>2</v>
      </c>
      <c r="B20" s="1">
        <v>1</v>
      </c>
      <c r="C20" s="1">
        <v>1</v>
      </c>
      <c r="D20" s="1">
        <v>1</v>
      </c>
      <c r="E20" s="1">
        <v>1</v>
      </c>
      <c r="F20" s="1">
        <v>2</v>
      </c>
      <c r="G20" s="1">
        <v>2</v>
      </c>
      <c r="H20" s="1">
        <v>3</v>
      </c>
      <c r="I20" s="1">
        <v>3</v>
      </c>
      <c r="J20" s="1">
        <v>3</v>
      </c>
      <c r="K20" s="1">
        <v>3</v>
      </c>
      <c r="L20" s="1">
        <v>3</v>
      </c>
      <c r="M20" s="1">
        <v>5</v>
      </c>
      <c r="N20" s="1">
        <v>5</v>
      </c>
      <c r="O20" s="1">
        <v>5</v>
      </c>
      <c r="P20" s="1">
        <v>5</v>
      </c>
      <c r="Q20" s="1">
        <v>6</v>
      </c>
      <c r="R20" s="1">
        <v>7</v>
      </c>
      <c r="S20" s="1">
        <v>10</v>
      </c>
      <c r="T20" s="1">
        <v>10</v>
      </c>
      <c r="U20" s="1">
        <v>10</v>
      </c>
      <c r="V20" s="6">
        <v>10</v>
      </c>
    </row>
    <row r="21" spans="1:22" x14ac:dyDescent="0.2">
      <c r="A21" s="5">
        <v>2.5</v>
      </c>
      <c r="B21" s="1"/>
      <c r="C21" s="1"/>
      <c r="D21" s="1">
        <v>1</v>
      </c>
      <c r="E21" s="1">
        <v>1</v>
      </c>
      <c r="F21" s="1">
        <v>1</v>
      </c>
      <c r="G21" s="1">
        <v>2</v>
      </c>
      <c r="H21" s="1">
        <v>3</v>
      </c>
      <c r="I21" s="1">
        <v>3</v>
      </c>
      <c r="J21" s="1">
        <v>3</v>
      </c>
      <c r="K21" s="1">
        <v>3</v>
      </c>
      <c r="L21" s="1">
        <v>3</v>
      </c>
      <c r="M21" s="1">
        <v>3</v>
      </c>
      <c r="N21" s="1">
        <v>3</v>
      </c>
      <c r="O21" s="1">
        <v>5</v>
      </c>
      <c r="P21" s="1">
        <v>5</v>
      </c>
      <c r="Q21" s="1">
        <v>5</v>
      </c>
      <c r="R21" s="1">
        <v>7</v>
      </c>
      <c r="S21" s="1">
        <v>9</v>
      </c>
      <c r="T21" s="1">
        <v>10</v>
      </c>
      <c r="U21" s="1">
        <v>10</v>
      </c>
      <c r="V21" s="6">
        <v>10</v>
      </c>
    </row>
    <row r="22" spans="1:22" x14ac:dyDescent="0.2">
      <c r="A22" s="5">
        <v>3</v>
      </c>
      <c r="B22" s="1"/>
      <c r="C22" s="1"/>
      <c r="D22" s="1">
        <v>1</v>
      </c>
      <c r="E22" s="1">
        <v>1</v>
      </c>
      <c r="F22" s="1">
        <v>1</v>
      </c>
      <c r="G22" s="1">
        <v>2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1">
        <v>3</v>
      </c>
      <c r="N22" s="1">
        <v>3</v>
      </c>
      <c r="O22" s="1">
        <v>3</v>
      </c>
      <c r="P22" s="1">
        <v>5</v>
      </c>
      <c r="Q22" s="1">
        <v>5</v>
      </c>
      <c r="R22" s="1">
        <v>6</v>
      </c>
      <c r="S22" s="1">
        <v>9</v>
      </c>
      <c r="T22" s="1">
        <v>10</v>
      </c>
      <c r="U22" s="1">
        <v>10</v>
      </c>
      <c r="V22" s="6">
        <v>10</v>
      </c>
    </row>
    <row r="23" spans="1:22" x14ac:dyDescent="0.2">
      <c r="A23" s="5">
        <v>4</v>
      </c>
      <c r="B23" s="1"/>
      <c r="C23" s="1"/>
      <c r="D23" s="1"/>
      <c r="E23" s="1">
        <v>1</v>
      </c>
      <c r="F23" s="1">
        <v>1</v>
      </c>
      <c r="G23" s="1">
        <v>2</v>
      </c>
      <c r="H23" s="1">
        <v>2</v>
      </c>
      <c r="I23" s="1">
        <v>2</v>
      </c>
      <c r="J23" s="1">
        <v>2</v>
      </c>
      <c r="K23" s="1">
        <v>2</v>
      </c>
      <c r="L23" s="1">
        <v>3</v>
      </c>
      <c r="M23" s="1">
        <v>3</v>
      </c>
      <c r="N23" s="1">
        <v>3</v>
      </c>
      <c r="O23" s="1">
        <v>3</v>
      </c>
      <c r="P23" s="1">
        <v>4</v>
      </c>
      <c r="Q23" s="1">
        <v>4</v>
      </c>
      <c r="R23" s="1">
        <v>6</v>
      </c>
      <c r="S23" s="1">
        <v>8</v>
      </c>
      <c r="T23" s="1">
        <v>10</v>
      </c>
      <c r="U23" s="1">
        <v>10</v>
      </c>
      <c r="V23" s="6">
        <v>10</v>
      </c>
    </row>
    <row r="24" spans="1:22" x14ac:dyDescent="0.2">
      <c r="A24" s="5">
        <v>5</v>
      </c>
      <c r="B24" s="1"/>
      <c r="C24" s="1"/>
      <c r="D24" s="1"/>
      <c r="F24" s="1">
        <v>1</v>
      </c>
      <c r="G24" s="1">
        <v>1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3</v>
      </c>
      <c r="O24" s="1">
        <v>3</v>
      </c>
      <c r="P24" s="1">
        <v>4</v>
      </c>
      <c r="Q24" s="1">
        <v>4</v>
      </c>
      <c r="R24" s="1">
        <v>6</v>
      </c>
      <c r="S24" s="1">
        <v>8</v>
      </c>
      <c r="T24" s="1">
        <v>10</v>
      </c>
      <c r="U24" s="1">
        <v>10</v>
      </c>
      <c r="V24" s="6">
        <v>10</v>
      </c>
    </row>
    <row r="25" spans="1:22" x14ac:dyDescent="0.2">
      <c r="A25" s="7"/>
      <c r="V25" s="6"/>
    </row>
    <row r="26" spans="1:22" x14ac:dyDescent="0.2">
      <c r="A26" s="15"/>
      <c r="B26" s="16"/>
      <c r="C26" s="16"/>
      <c r="D26" s="16"/>
      <c r="E26" s="17"/>
      <c r="F26" s="16"/>
      <c r="G26" s="16" t="s">
        <v>57</v>
      </c>
      <c r="H26" s="18" t="e">
        <f>INDEX(A16:V24,MATCH(H13,A16:A24,0),MATCH(H12,A16:V16,0))</f>
        <v>#DIV/0!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9"/>
    </row>
    <row r="27" spans="1:22" x14ac:dyDescent="0.2">
      <c r="A27" s="22"/>
      <c r="B27" s="23"/>
      <c r="C27" s="23"/>
      <c r="D27" s="23"/>
      <c r="E27" s="2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9" spans="1:22" s="142" customFormat="1" x14ac:dyDescent="0.2">
      <c r="A29" s="141" t="s">
        <v>58</v>
      </c>
      <c r="B29" s="142">
        <v>19</v>
      </c>
      <c r="C29" s="142">
        <f>B29*1.1</f>
        <v>20.900000000000002</v>
      </c>
      <c r="D29" s="142">
        <f t="shared" ref="D29:U29" si="0">C29*1.1</f>
        <v>22.990000000000006</v>
      </c>
      <c r="E29" s="142">
        <f t="shared" si="0"/>
        <v>25.289000000000009</v>
      </c>
      <c r="F29" s="142">
        <f t="shared" si="0"/>
        <v>27.817900000000012</v>
      </c>
      <c r="G29" s="142">
        <f t="shared" si="0"/>
        <v>30.599690000000017</v>
      </c>
      <c r="H29" s="142">
        <f t="shared" si="0"/>
        <v>33.659659000000019</v>
      </c>
      <c r="I29" s="142">
        <f t="shared" si="0"/>
        <v>37.025624900000025</v>
      </c>
      <c r="J29" s="142">
        <f t="shared" si="0"/>
        <v>40.728187390000031</v>
      </c>
      <c r="K29" s="142">
        <f t="shared" si="0"/>
        <v>44.801006129000037</v>
      </c>
      <c r="L29" s="142">
        <f t="shared" si="0"/>
        <v>49.281106741900047</v>
      </c>
      <c r="M29" s="142">
        <f t="shared" si="0"/>
        <v>54.209217416090056</v>
      </c>
      <c r="N29" s="142">
        <f>M29*1.1</f>
        <v>59.630139157699062</v>
      </c>
      <c r="O29" s="142">
        <f t="shared" si="0"/>
        <v>65.593153073468969</v>
      </c>
      <c r="P29" s="142">
        <f t="shared" si="0"/>
        <v>72.152468380815876</v>
      </c>
      <c r="Q29" s="142">
        <f t="shared" si="0"/>
        <v>79.367715218897473</v>
      </c>
      <c r="R29" s="142">
        <f t="shared" si="0"/>
        <v>87.304486740787226</v>
      </c>
      <c r="S29" s="142">
        <f t="shared" si="0"/>
        <v>96.034935414865956</v>
      </c>
      <c r="T29" s="142">
        <f t="shared" si="0"/>
        <v>105.63842895635256</v>
      </c>
      <c r="U29" s="142">
        <f t="shared" si="0"/>
        <v>116.20227185198782</v>
      </c>
      <c r="V29" s="142">
        <f>U29*1.1</f>
        <v>127.8224990371866</v>
      </c>
    </row>
    <row r="30" spans="1:22" x14ac:dyDescent="0.2">
      <c r="A30" s="143">
        <v>0.5</v>
      </c>
      <c r="B30" s="140">
        <f t="shared" ref="B30:B43" si="1">B$29/$A30</f>
        <v>38</v>
      </c>
      <c r="C30" s="140">
        <f t="shared" ref="C30:V42" si="2">C$29/$A30</f>
        <v>41.800000000000004</v>
      </c>
      <c r="D30" s="140">
        <f t="shared" si="2"/>
        <v>45.980000000000011</v>
      </c>
      <c r="E30" s="140">
        <f t="shared" si="2"/>
        <v>50.578000000000017</v>
      </c>
      <c r="F30" s="140">
        <f t="shared" si="2"/>
        <v>55.635800000000025</v>
      </c>
      <c r="G30" s="140">
        <f t="shared" si="2"/>
        <v>61.199380000000033</v>
      </c>
      <c r="H30" s="140">
        <f t="shared" si="2"/>
        <v>67.319318000000038</v>
      </c>
      <c r="I30" s="140">
        <f t="shared" si="2"/>
        <v>74.051249800000051</v>
      </c>
      <c r="J30" s="140">
        <f t="shared" si="2"/>
        <v>81.456374780000061</v>
      </c>
      <c r="K30" s="140">
        <f t="shared" si="2"/>
        <v>89.602012258000073</v>
      </c>
      <c r="L30" s="140">
        <f t="shared" si="2"/>
        <v>98.562213483800093</v>
      </c>
      <c r="M30" s="140">
        <f t="shared" si="2"/>
        <v>108.41843483218011</v>
      </c>
      <c r="N30" s="140">
        <f t="shared" si="2"/>
        <v>119.26027831539812</v>
      </c>
      <c r="O30" s="140">
        <f t="shared" si="2"/>
        <v>131.18630614693794</v>
      </c>
      <c r="P30" s="140">
        <f t="shared" si="2"/>
        <v>144.30493676163175</v>
      </c>
      <c r="Q30" s="140">
        <f t="shared" si="2"/>
        <v>158.73543043779495</v>
      </c>
      <c r="R30" s="140">
        <f t="shared" si="2"/>
        <v>174.60897348157445</v>
      </c>
      <c r="S30" s="140">
        <f t="shared" si="2"/>
        <v>192.06987082973191</v>
      </c>
      <c r="T30" s="140">
        <f t="shared" si="2"/>
        <v>211.27685791270511</v>
      </c>
      <c r="U30" s="140">
        <f t="shared" si="2"/>
        <v>232.40454370397563</v>
      </c>
      <c r="V30" s="140">
        <f t="shared" si="2"/>
        <v>255.64499807437321</v>
      </c>
    </row>
    <row r="31" spans="1:22" x14ac:dyDescent="0.2">
      <c r="A31" s="143">
        <f>A30*1.25</f>
        <v>0.625</v>
      </c>
      <c r="B31" s="140">
        <f t="shared" si="1"/>
        <v>30.4</v>
      </c>
      <c r="C31" s="140">
        <f t="shared" si="2"/>
        <v>33.440000000000005</v>
      </c>
      <c r="D31" s="140">
        <f t="shared" si="2"/>
        <v>36.784000000000006</v>
      </c>
      <c r="E31" s="140">
        <f t="shared" si="2"/>
        <v>40.462400000000017</v>
      </c>
      <c r="F31" s="140">
        <f t="shared" si="2"/>
        <v>44.508640000000021</v>
      </c>
      <c r="G31" s="140">
        <f t="shared" si="2"/>
        <v>48.959504000000024</v>
      </c>
      <c r="H31" s="140">
        <f t="shared" si="2"/>
        <v>53.855454400000028</v>
      </c>
      <c r="I31" s="140">
        <f t="shared" si="2"/>
        <v>59.240999840000043</v>
      </c>
      <c r="J31" s="140">
        <f t="shared" si="2"/>
        <v>65.165099824000052</v>
      </c>
      <c r="K31" s="140">
        <f t="shared" si="2"/>
        <v>71.681609806400061</v>
      </c>
      <c r="L31" s="140">
        <f t="shared" si="2"/>
        <v>78.849770787040072</v>
      </c>
      <c r="M31" s="140">
        <f t="shared" si="2"/>
        <v>86.734747865744083</v>
      </c>
      <c r="N31" s="140">
        <f t="shared" si="2"/>
        <v>95.4082226523185</v>
      </c>
      <c r="O31" s="140">
        <f t="shared" si="2"/>
        <v>104.94904491755035</v>
      </c>
      <c r="P31" s="140">
        <f t="shared" si="2"/>
        <v>115.4439494093054</v>
      </c>
      <c r="Q31" s="140">
        <f t="shared" si="2"/>
        <v>126.98834435023596</v>
      </c>
      <c r="R31" s="140">
        <f t="shared" si="2"/>
        <v>139.68717878525956</v>
      </c>
      <c r="S31" s="140">
        <f t="shared" si="2"/>
        <v>153.65589666378554</v>
      </c>
      <c r="T31" s="140">
        <f t="shared" si="2"/>
        <v>169.02148633016409</v>
      </c>
      <c r="U31" s="140">
        <f t="shared" si="2"/>
        <v>185.92363496318052</v>
      </c>
      <c r="V31" s="140">
        <f t="shared" si="2"/>
        <v>204.51599845949858</v>
      </c>
    </row>
    <row r="32" spans="1:22" x14ac:dyDescent="0.2">
      <c r="A32" s="143">
        <f t="shared" ref="A32:A43" si="3">A31*1.25</f>
        <v>0.78125</v>
      </c>
      <c r="B32" s="140">
        <f t="shared" si="1"/>
        <v>24.32</v>
      </c>
      <c r="C32" s="140">
        <f t="shared" si="2"/>
        <v>26.752000000000002</v>
      </c>
      <c r="D32" s="140">
        <f t="shared" si="2"/>
        <v>29.427200000000006</v>
      </c>
      <c r="E32" s="140">
        <f t="shared" si="2"/>
        <v>32.369920000000008</v>
      </c>
      <c r="F32" s="140">
        <f t="shared" si="2"/>
        <v>35.606912000000015</v>
      </c>
      <c r="G32" s="140">
        <f t="shared" si="2"/>
        <v>39.167603200000023</v>
      </c>
      <c r="H32" s="140">
        <f t="shared" si="2"/>
        <v>43.084363520000025</v>
      </c>
      <c r="I32" s="140">
        <f t="shared" si="2"/>
        <v>47.392799872000033</v>
      </c>
      <c r="J32" s="140">
        <f t="shared" si="2"/>
        <v>52.13207985920004</v>
      </c>
      <c r="K32" s="140">
        <f t="shared" si="2"/>
        <v>57.345287845120048</v>
      </c>
      <c r="L32" s="140">
        <f t="shared" si="2"/>
        <v>63.079816629632063</v>
      </c>
      <c r="M32" s="140">
        <f t="shared" si="2"/>
        <v>69.387798292595278</v>
      </c>
      <c r="N32" s="140">
        <f t="shared" si="2"/>
        <v>76.326578121854794</v>
      </c>
      <c r="O32" s="140">
        <f t="shared" si="2"/>
        <v>83.959235934040279</v>
      </c>
      <c r="P32" s="140">
        <f t="shared" si="2"/>
        <v>92.355159527444314</v>
      </c>
      <c r="Q32" s="140">
        <f t="shared" si="2"/>
        <v>101.59067548018876</v>
      </c>
      <c r="R32" s="140">
        <f t="shared" si="2"/>
        <v>111.74974302820765</v>
      </c>
      <c r="S32" s="140">
        <f t="shared" si="2"/>
        <v>122.92471733102842</v>
      </c>
      <c r="T32" s="140">
        <f t="shared" si="2"/>
        <v>135.21718906413128</v>
      </c>
      <c r="U32" s="140">
        <f t="shared" si="2"/>
        <v>148.7389079705444</v>
      </c>
      <c r="V32" s="140">
        <f t="shared" si="2"/>
        <v>163.61279876759886</v>
      </c>
    </row>
    <row r="33" spans="1:22" x14ac:dyDescent="0.2">
      <c r="A33" s="143">
        <f t="shared" si="3"/>
        <v>0.9765625</v>
      </c>
      <c r="B33" s="140">
        <f t="shared" si="1"/>
        <v>19.456</v>
      </c>
      <c r="C33" s="140">
        <f t="shared" si="2"/>
        <v>21.401600000000002</v>
      </c>
      <c r="D33" s="140">
        <f t="shared" si="2"/>
        <v>23.541760000000007</v>
      </c>
      <c r="E33" s="140">
        <f t="shared" si="2"/>
        <v>25.89593600000001</v>
      </c>
      <c r="F33" s="140">
        <f t="shared" si="2"/>
        <v>28.485529600000014</v>
      </c>
      <c r="G33" s="140">
        <f t="shared" si="2"/>
        <v>31.334082560000017</v>
      </c>
      <c r="H33" s="140">
        <f t="shared" si="2"/>
        <v>34.467490816000023</v>
      </c>
      <c r="I33" s="140">
        <f t="shared" si="2"/>
        <v>37.914239897600027</v>
      </c>
      <c r="J33" s="140">
        <f t="shared" si="2"/>
        <v>41.705663887360032</v>
      </c>
      <c r="K33" s="140">
        <f t="shared" si="2"/>
        <v>45.876230276096038</v>
      </c>
      <c r="L33" s="140">
        <f t="shared" si="2"/>
        <v>50.463853303705648</v>
      </c>
      <c r="M33" s="140">
        <f t="shared" si="2"/>
        <v>55.510238634076217</v>
      </c>
      <c r="N33" s="140">
        <f t="shared" si="2"/>
        <v>61.061262497483838</v>
      </c>
      <c r="O33" s="140">
        <f t="shared" si="2"/>
        <v>67.167388747232224</v>
      </c>
      <c r="P33" s="140">
        <f t="shared" si="2"/>
        <v>73.884127621955457</v>
      </c>
      <c r="Q33" s="140">
        <f t="shared" si="2"/>
        <v>81.272540384151014</v>
      </c>
      <c r="R33" s="140">
        <f t="shared" si="2"/>
        <v>89.399794422566117</v>
      </c>
      <c r="S33" s="140">
        <f t="shared" si="2"/>
        <v>98.339773864822732</v>
      </c>
      <c r="T33" s="140">
        <f t="shared" si="2"/>
        <v>108.17375125130502</v>
      </c>
      <c r="U33" s="140">
        <f t="shared" si="2"/>
        <v>118.99112637643553</v>
      </c>
      <c r="V33" s="140">
        <f t="shared" si="2"/>
        <v>130.89023901407907</v>
      </c>
    </row>
    <row r="34" spans="1:22" x14ac:dyDescent="0.2">
      <c r="A34" s="143">
        <f t="shared" si="3"/>
        <v>1.220703125</v>
      </c>
      <c r="B34" s="140">
        <f t="shared" si="1"/>
        <v>15.5648</v>
      </c>
      <c r="C34" s="140">
        <f t="shared" si="2"/>
        <v>17.121280000000002</v>
      </c>
      <c r="D34" s="140">
        <f t="shared" si="2"/>
        <v>18.833408000000006</v>
      </c>
      <c r="E34" s="140">
        <f t="shared" si="2"/>
        <v>20.716748800000008</v>
      </c>
      <c r="F34" s="140">
        <f t="shared" si="2"/>
        <v>22.788423680000012</v>
      </c>
      <c r="G34" s="140">
        <f t="shared" si="2"/>
        <v>25.067266048000015</v>
      </c>
      <c r="H34" s="140">
        <f t="shared" si="2"/>
        <v>27.573992652800015</v>
      </c>
      <c r="I34" s="140">
        <f t="shared" si="2"/>
        <v>30.331391918080019</v>
      </c>
      <c r="J34" s="140">
        <f t="shared" si="2"/>
        <v>33.364531109888027</v>
      </c>
      <c r="K34" s="140">
        <f t="shared" si="2"/>
        <v>36.700984220876833</v>
      </c>
      <c r="L34" s="140">
        <f t="shared" si="2"/>
        <v>40.371082642964517</v>
      </c>
      <c r="M34" s="140">
        <f t="shared" si="2"/>
        <v>44.408190907260973</v>
      </c>
      <c r="N34" s="140">
        <f t="shared" si="2"/>
        <v>48.849009997987075</v>
      </c>
      <c r="O34" s="140">
        <f t="shared" si="2"/>
        <v>53.733910997785777</v>
      </c>
      <c r="P34" s="140">
        <f t="shared" si="2"/>
        <v>59.107302097564364</v>
      </c>
      <c r="Q34" s="140">
        <f t="shared" si="2"/>
        <v>65.018032307320809</v>
      </c>
      <c r="R34" s="140">
        <f t="shared" si="2"/>
        <v>71.519835538052902</v>
      </c>
      <c r="S34" s="140">
        <f t="shared" si="2"/>
        <v>78.671819091858197</v>
      </c>
      <c r="T34" s="140">
        <f t="shared" si="2"/>
        <v>86.539001001044014</v>
      </c>
      <c r="U34" s="140">
        <f t="shared" si="2"/>
        <v>95.192901101148422</v>
      </c>
      <c r="V34" s="140">
        <f t="shared" si="2"/>
        <v>104.71219121126326</v>
      </c>
    </row>
    <row r="35" spans="1:22" x14ac:dyDescent="0.2">
      <c r="A35" s="143">
        <f t="shared" si="3"/>
        <v>1.52587890625</v>
      </c>
      <c r="B35" s="140">
        <f t="shared" si="1"/>
        <v>12.451840000000001</v>
      </c>
      <c r="C35" s="140">
        <f t="shared" si="2"/>
        <v>13.697024000000001</v>
      </c>
      <c r="D35" s="140">
        <f t="shared" si="2"/>
        <v>15.066726400000004</v>
      </c>
      <c r="E35" s="140">
        <f t="shared" si="2"/>
        <v>16.573399040000005</v>
      </c>
      <c r="F35" s="140">
        <f t="shared" si="2"/>
        <v>18.230738944000009</v>
      </c>
      <c r="G35" s="140">
        <f t="shared" si="2"/>
        <v>20.05381283840001</v>
      </c>
      <c r="H35" s="140">
        <f t="shared" si="2"/>
        <v>22.059194122240012</v>
      </c>
      <c r="I35" s="140">
        <f t="shared" si="2"/>
        <v>24.265113534464017</v>
      </c>
      <c r="J35" s="140">
        <f t="shared" si="2"/>
        <v>26.691624887910422</v>
      </c>
      <c r="K35" s="140">
        <f t="shared" si="2"/>
        <v>29.360787376701463</v>
      </c>
      <c r="L35" s="140">
        <f t="shared" si="2"/>
        <v>32.296866114371618</v>
      </c>
      <c r="M35" s="140">
        <f t="shared" si="2"/>
        <v>35.526552725808777</v>
      </c>
      <c r="N35" s="140">
        <f t="shared" si="2"/>
        <v>39.079207998389656</v>
      </c>
      <c r="O35" s="140">
        <f t="shared" si="2"/>
        <v>42.987128798228625</v>
      </c>
      <c r="P35" s="140">
        <f t="shared" si="2"/>
        <v>47.28584167805149</v>
      </c>
      <c r="Q35" s="140">
        <f t="shared" si="2"/>
        <v>52.01442584585665</v>
      </c>
      <c r="R35" s="140">
        <f t="shared" si="2"/>
        <v>57.215868430442313</v>
      </c>
      <c r="S35" s="140">
        <f t="shared" si="2"/>
        <v>62.937455273486556</v>
      </c>
      <c r="T35" s="140">
        <f t="shared" si="2"/>
        <v>69.231200800835211</v>
      </c>
      <c r="U35" s="140">
        <f t="shared" si="2"/>
        <v>76.154320880918732</v>
      </c>
      <c r="V35" s="140">
        <f t="shared" si="2"/>
        <v>83.769752969010611</v>
      </c>
    </row>
    <row r="36" spans="1:22" x14ac:dyDescent="0.2">
      <c r="A36" s="143">
        <f t="shared" si="3"/>
        <v>1.9073486328125</v>
      </c>
      <c r="B36" s="140">
        <f t="shared" si="1"/>
        <v>9.9614720000000005</v>
      </c>
      <c r="C36" s="140">
        <f t="shared" si="2"/>
        <v>10.957619200000002</v>
      </c>
      <c r="D36" s="140">
        <f t="shared" si="2"/>
        <v>12.053381120000003</v>
      </c>
      <c r="E36" s="140">
        <f t="shared" si="2"/>
        <v>13.258719232000004</v>
      </c>
      <c r="F36" s="140">
        <f t="shared" si="2"/>
        <v>14.584591155200007</v>
      </c>
      <c r="G36" s="140">
        <f t="shared" si="2"/>
        <v>16.043050270720009</v>
      </c>
      <c r="H36" s="140">
        <f t="shared" si="2"/>
        <v>17.647355297792011</v>
      </c>
      <c r="I36" s="140">
        <f t="shared" si="2"/>
        <v>19.412090827571213</v>
      </c>
      <c r="J36" s="140">
        <f t="shared" si="2"/>
        <v>21.353299910328335</v>
      </c>
      <c r="K36" s="140">
        <f t="shared" si="2"/>
        <v>23.488629901361172</v>
      </c>
      <c r="L36" s="140">
        <f t="shared" si="2"/>
        <v>25.837492891497291</v>
      </c>
      <c r="M36" s="140">
        <f t="shared" si="2"/>
        <v>28.421242180647024</v>
      </c>
      <c r="N36" s="140">
        <f t="shared" si="2"/>
        <v>31.263366398711725</v>
      </c>
      <c r="O36" s="140">
        <f t="shared" si="2"/>
        <v>34.389703038582901</v>
      </c>
      <c r="P36" s="140">
        <f t="shared" si="2"/>
        <v>37.828673342441192</v>
      </c>
      <c r="Q36" s="140">
        <f t="shared" si="2"/>
        <v>41.611540676685316</v>
      </c>
      <c r="R36" s="140">
        <f t="shared" si="2"/>
        <v>45.772694744353856</v>
      </c>
      <c r="S36" s="140">
        <f t="shared" si="2"/>
        <v>50.349964218789239</v>
      </c>
      <c r="T36" s="140">
        <f t="shared" si="2"/>
        <v>55.384960640668169</v>
      </c>
      <c r="U36" s="140">
        <f t="shared" si="2"/>
        <v>60.923456704734988</v>
      </c>
      <c r="V36" s="140">
        <f t="shared" si="2"/>
        <v>67.015802375208494</v>
      </c>
    </row>
    <row r="37" spans="1:22" x14ac:dyDescent="0.2">
      <c r="A37" s="143">
        <f t="shared" si="3"/>
        <v>2.384185791015625</v>
      </c>
      <c r="B37" s="140">
        <f t="shared" si="1"/>
        <v>7.9691776000000001</v>
      </c>
      <c r="C37" s="140">
        <f t="shared" si="2"/>
        <v>8.7660953600000013</v>
      </c>
      <c r="D37" s="140">
        <f t="shared" si="2"/>
        <v>9.6427048960000015</v>
      </c>
      <c r="E37" s="140">
        <f t="shared" si="2"/>
        <v>10.606975385600004</v>
      </c>
      <c r="F37" s="140">
        <f t="shared" si="2"/>
        <v>11.667672924160005</v>
      </c>
      <c r="G37" s="140">
        <f t="shared" si="2"/>
        <v>12.834440216576008</v>
      </c>
      <c r="H37" s="140">
        <f t="shared" si="2"/>
        <v>14.117884238233607</v>
      </c>
      <c r="I37" s="140">
        <f t="shared" si="2"/>
        <v>15.529672662056971</v>
      </c>
      <c r="J37" s="140">
        <f t="shared" si="2"/>
        <v>17.082639928262669</v>
      </c>
      <c r="K37" s="140">
        <f t="shared" si="2"/>
        <v>18.790903921088937</v>
      </c>
      <c r="L37" s="140">
        <f t="shared" si="2"/>
        <v>20.669994313197833</v>
      </c>
      <c r="M37" s="140">
        <f t="shared" si="2"/>
        <v>22.736993744517619</v>
      </c>
      <c r="N37" s="140">
        <f t="shared" si="2"/>
        <v>25.010693118969382</v>
      </c>
      <c r="O37" s="140">
        <f t="shared" si="2"/>
        <v>27.51176243086632</v>
      </c>
      <c r="P37" s="140">
        <f t="shared" si="2"/>
        <v>30.262938673952956</v>
      </c>
      <c r="Q37" s="140">
        <f t="shared" si="2"/>
        <v>33.289232541348255</v>
      </c>
      <c r="R37" s="140">
        <f t="shared" si="2"/>
        <v>36.618155795483084</v>
      </c>
      <c r="S37" s="140">
        <f t="shared" si="2"/>
        <v>40.279971375031394</v>
      </c>
      <c r="T37" s="140">
        <f t="shared" si="2"/>
        <v>44.307968512534536</v>
      </c>
      <c r="U37" s="140">
        <f t="shared" si="2"/>
        <v>48.738765363787991</v>
      </c>
      <c r="V37" s="140">
        <f t="shared" si="2"/>
        <v>53.612641900166793</v>
      </c>
    </row>
    <row r="38" spans="1:22" x14ac:dyDescent="0.2">
      <c r="A38" s="143">
        <f t="shared" si="3"/>
        <v>2.9802322387695313</v>
      </c>
      <c r="B38" s="140">
        <f t="shared" si="1"/>
        <v>6.3753420800000002</v>
      </c>
      <c r="C38" s="140">
        <f t="shared" si="2"/>
        <v>7.0128762880000011</v>
      </c>
      <c r="D38" s="140">
        <f t="shared" si="2"/>
        <v>7.7141639168000022</v>
      </c>
      <c r="E38" s="140">
        <f t="shared" si="2"/>
        <v>8.485580308480003</v>
      </c>
      <c r="F38" s="140">
        <f t="shared" si="2"/>
        <v>9.3341383393280033</v>
      </c>
      <c r="G38" s="140">
        <f t="shared" si="2"/>
        <v>10.267552173260805</v>
      </c>
      <c r="H38" s="140">
        <f t="shared" si="2"/>
        <v>11.294307390586887</v>
      </c>
      <c r="I38" s="140">
        <f t="shared" si="2"/>
        <v>12.423738129645576</v>
      </c>
      <c r="J38" s="140">
        <f t="shared" si="2"/>
        <v>13.666111942610135</v>
      </c>
      <c r="K38" s="140">
        <f t="shared" si="2"/>
        <v>15.03272313687115</v>
      </c>
      <c r="L38" s="140">
        <f t="shared" si="2"/>
        <v>16.535995450558268</v>
      </c>
      <c r="M38" s="140">
        <f t="shared" si="2"/>
        <v>18.189594995614094</v>
      </c>
      <c r="N38" s="140">
        <f t="shared" si="2"/>
        <v>20.008554495175506</v>
      </c>
      <c r="O38" s="140">
        <f t="shared" si="2"/>
        <v>22.009409944693054</v>
      </c>
      <c r="P38" s="140">
        <f t="shared" si="2"/>
        <v>24.210350939162364</v>
      </c>
      <c r="Q38" s="140">
        <f t="shared" si="2"/>
        <v>26.631386033078602</v>
      </c>
      <c r="R38" s="140">
        <f t="shared" si="2"/>
        <v>29.294524636386466</v>
      </c>
      <c r="S38" s="140">
        <f t="shared" si="2"/>
        <v>32.223977100025117</v>
      </c>
      <c r="T38" s="140">
        <f t="shared" si="2"/>
        <v>35.446374810027628</v>
      </c>
      <c r="U38" s="140">
        <f t="shared" si="2"/>
        <v>38.991012291030394</v>
      </c>
      <c r="V38" s="140">
        <f t="shared" si="2"/>
        <v>42.890113520133433</v>
      </c>
    </row>
    <row r="39" spans="1:22" x14ac:dyDescent="0.2">
      <c r="A39" s="143">
        <f t="shared" si="3"/>
        <v>3.7252902984619141</v>
      </c>
      <c r="B39" s="140">
        <f t="shared" si="1"/>
        <v>5.1002736640000004</v>
      </c>
      <c r="C39" s="140">
        <f t="shared" si="2"/>
        <v>5.6103010304000005</v>
      </c>
      <c r="D39" s="140">
        <f t="shared" si="2"/>
        <v>6.1713311334400016</v>
      </c>
      <c r="E39" s="140">
        <f t="shared" si="2"/>
        <v>6.7884642467840024</v>
      </c>
      <c r="F39" s="140">
        <f t="shared" si="2"/>
        <v>7.4673106714624033</v>
      </c>
      <c r="G39" s="140">
        <f t="shared" si="2"/>
        <v>8.2140417386086444</v>
      </c>
      <c r="H39" s="140">
        <f t="shared" si="2"/>
        <v>9.035445912469509</v>
      </c>
      <c r="I39" s="140">
        <f t="shared" si="2"/>
        <v>9.938990503716461</v>
      </c>
      <c r="J39" s="140">
        <f t="shared" si="2"/>
        <v>10.932889554088108</v>
      </c>
      <c r="K39" s="140">
        <f t="shared" si="2"/>
        <v>12.026178509496919</v>
      </c>
      <c r="L39" s="140">
        <f t="shared" si="2"/>
        <v>13.228796360446614</v>
      </c>
      <c r="M39" s="140">
        <f t="shared" si="2"/>
        <v>14.551675996491277</v>
      </c>
      <c r="N39" s="140">
        <f t="shared" si="2"/>
        <v>16.006843596140403</v>
      </c>
      <c r="O39" s="140">
        <f t="shared" si="2"/>
        <v>17.607527955754446</v>
      </c>
      <c r="P39" s="140">
        <f t="shared" si="2"/>
        <v>19.368280751329891</v>
      </c>
      <c r="Q39" s="140">
        <f t="shared" si="2"/>
        <v>21.305108826462885</v>
      </c>
      <c r="R39" s="140">
        <f t="shared" si="2"/>
        <v>23.435619709109172</v>
      </c>
      <c r="S39" s="140">
        <f t="shared" si="2"/>
        <v>25.779181680020091</v>
      </c>
      <c r="T39" s="140">
        <f t="shared" si="2"/>
        <v>28.357099848022102</v>
      </c>
      <c r="U39" s="140">
        <f t="shared" si="2"/>
        <v>31.192809832824313</v>
      </c>
      <c r="V39" s="140">
        <f t="shared" si="2"/>
        <v>34.312090816106746</v>
      </c>
    </row>
    <row r="40" spans="1:22" x14ac:dyDescent="0.2">
      <c r="A40" s="143">
        <f t="shared" si="3"/>
        <v>4.6566128730773926</v>
      </c>
      <c r="B40" s="140">
        <f t="shared" si="1"/>
        <v>4.0802189312000001</v>
      </c>
      <c r="C40" s="140">
        <f t="shared" si="2"/>
        <v>4.48824082432</v>
      </c>
      <c r="D40" s="140">
        <f t="shared" si="2"/>
        <v>4.9370649067520009</v>
      </c>
      <c r="E40" s="140">
        <f t="shared" si="2"/>
        <v>5.4307713974272023</v>
      </c>
      <c r="F40" s="140">
        <f t="shared" si="2"/>
        <v>5.973848537169923</v>
      </c>
      <c r="G40" s="140">
        <f t="shared" si="2"/>
        <v>6.5712333908869152</v>
      </c>
      <c r="H40" s="140">
        <f t="shared" si="2"/>
        <v>7.2283567299756077</v>
      </c>
      <c r="I40" s="140">
        <f t="shared" si="2"/>
        <v>7.9511924029731693</v>
      </c>
      <c r="J40" s="140">
        <f t="shared" si="2"/>
        <v>8.7463116432704862</v>
      </c>
      <c r="K40" s="140">
        <f t="shared" si="2"/>
        <v>9.620942807597535</v>
      </c>
      <c r="L40" s="140">
        <f t="shared" si="2"/>
        <v>10.58303708835729</v>
      </c>
      <c r="M40" s="140">
        <f t="shared" si="2"/>
        <v>11.641340797193021</v>
      </c>
      <c r="N40" s="140">
        <f t="shared" si="2"/>
        <v>12.805474876912323</v>
      </c>
      <c r="O40" s="140">
        <f t="shared" si="2"/>
        <v>14.086022364603556</v>
      </c>
      <c r="P40" s="140">
        <f t="shared" si="2"/>
        <v>15.494624601063913</v>
      </c>
      <c r="Q40" s="140">
        <f t="shared" si="2"/>
        <v>17.044087061170305</v>
      </c>
      <c r="R40" s="140">
        <f t="shared" si="2"/>
        <v>18.748495767287338</v>
      </c>
      <c r="S40" s="140">
        <f t="shared" si="2"/>
        <v>20.623345344016073</v>
      </c>
      <c r="T40" s="140">
        <f t="shared" si="2"/>
        <v>22.68567987841768</v>
      </c>
      <c r="U40" s="140">
        <f t="shared" si="2"/>
        <v>24.95424786625945</v>
      </c>
      <c r="V40" s="140">
        <f t="shared" si="2"/>
        <v>27.449672652885397</v>
      </c>
    </row>
    <row r="41" spans="1:22" x14ac:dyDescent="0.2">
      <c r="A41" s="143">
        <f t="shared" si="3"/>
        <v>5.8207660913467407</v>
      </c>
      <c r="B41" s="140">
        <f t="shared" si="1"/>
        <v>3.2641751449599998</v>
      </c>
      <c r="C41" s="140">
        <f t="shared" si="2"/>
        <v>3.5905926594560005</v>
      </c>
      <c r="D41" s="140">
        <f t="shared" si="2"/>
        <v>3.9496519254016009</v>
      </c>
      <c r="E41" s="140">
        <f t="shared" si="2"/>
        <v>4.3446171179417616</v>
      </c>
      <c r="F41" s="140">
        <f t="shared" si="2"/>
        <v>4.7790788297359379</v>
      </c>
      <c r="G41" s="140">
        <f t="shared" si="2"/>
        <v>5.2569867127095327</v>
      </c>
      <c r="H41" s="140">
        <f t="shared" si="2"/>
        <v>5.7826853839804855</v>
      </c>
      <c r="I41" s="140">
        <f t="shared" si="2"/>
        <v>6.3609539223785347</v>
      </c>
      <c r="J41" s="140">
        <f t="shared" si="2"/>
        <v>6.9970493146163895</v>
      </c>
      <c r="K41" s="140">
        <f t="shared" si="2"/>
        <v>7.6967542460780285</v>
      </c>
      <c r="L41" s="140">
        <f t="shared" si="2"/>
        <v>8.466429670685832</v>
      </c>
      <c r="M41" s="140">
        <f t="shared" si="2"/>
        <v>9.3130726377544164</v>
      </c>
      <c r="N41" s="140">
        <f t="shared" si="2"/>
        <v>10.244379901529859</v>
      </c>
      <c r="O41" s="140">
        <f t="shared" si="2"/>
        <v>11.268817891682843</v>
      </c>
      <c r="P41" s="140">
        <f t="shared" si="2"/>
        <v>12.395699680851131</v>
      </c>
      <c r="Q41" s="140">
        <f t="shared" si="2"/>
        <v>13.635269648936244</v>
      </c>
      <c r="R41" s="140">
        <f t="shared" si="2"/>
        <v>14.998796613829871</v>
      </c>
      <c r="S41" s="140">
        <f t="shared" si="2"/>
        <v>16.498676275212858</v>
      </c>
      <c r="T41" s="140">
        <f t="shared" si="2"/>
        <v>18.148543902734147</v>
      </c>
      <c r="U41" s="140">
        <f t="shared" si="2"/>
        <v>19.963398293007561</v>
      </c>
      <c r="V41" s="140">
        <f t="shared" si="2"/>
        <v>21.959738122308316</v>
      </c>
    </row>
    <row r="42" spans="1:22" x14ac:dyDescent="0.2">
      <c r="A42" s="143">
        <f t="shared" si="3"/>
        <v>7.2759576141834259</v>
      </c>
      <c r="B42" s="140">
        <f t="shared" si="1"/>
        <v>2.6113401159679999</v>
      </c>
      <c r="C42" s="140">
        <f t="shared" si="2"/>
        <v>2.8724741275648005</v>
      </c>
      <c r="D42" s="140">
        <f t="shared" si="2"/>
        <v>3.1597215403212808</v>
      </c>
      <c r="E42" s="140">
        <f t="shared" si="2"/>
        <v>3.4756936943534091</v>
      </c>
      <c r="F42" s="140">
        <f t="shared" si="2"/>
        <v>3.8232630637887506</v>
      </c>
      <c r="G42" s="140">
        <f t="shared" si="2"/>
        <v>4.2055893701676261</v>
      </c>
      <c r="H42" s="140">
        <f t="shared" si="2"/>
        <v>4.6261483071843887</v>
      </c>
      <c r="I42" s="140">
        <f t="shared" si="2"/>
        <v>5.088763137902828</v>
      </c>
      <c r="J42" s="140">
        <f t="shared" si="2"/>
        <v>5.5976394516931114</v>
      </c>
      <c r="K42" s="140">
        <f t="shared" si="2"/>
        <v>6.1574033968624224</v>
      </c>
      <c r="L42" s="140">
        <f t="shared" si="2"/>
        <v>6.7731437365486657</v>
      </c>
      <c r="M42" s="140">
        <f t="shared" si="2"/>
        <v>7.4504581102035328</v>
      </c>
      <c r="N42" s="140">
        <f t="shared" si="2"/>
        <v>8.1955039212238869</v>
      </c>
      <c r="O42" s="140">
        <f t="shared" si="2"/>
        <v>9.0150543133462762</v>
      </c>
      <c r="P42" s="140">
        <f t="shared" si="2"/>
        <v>9.9165597446809048</v>
      </c>
      <c r="Q42" s="140">
        <f t="shared" si="2"/>
        <v>10.908215719148997</v>
      </c>
      <c r="R42" s="140">
        <f t="shared" ref="R42:V43" si="4">R$29/$A42</f>
        <v>11.999037291063896</v>
      </c>
      <c r="S42" s="140">
        <f t="shared" si="4"/>
        <v>13.198941020170286</v>
      </c>
      <c r="T42" s="140">
        <f t="shared" si="4"/>
        <v>14.518835122187316</v>
      </c>
      <c r="U42" s="140">
        <f t="shared" si="4"/>
        <v>15.970718634406049</v>
      </c>
      <c r="V42" s="140">
        <f t="shared" si="4"/>
        <v>17.567790497846655</v>
      </c>
    </row>
    <row r="43" spans="1:22" x14ac:dyDescent="0.2">
      <c r="A43" s="143">
        <f t="shared" si="3"/>
        <v>9.0949470177292824</v>
      </c>
      <c r="B43" s="140">
        <f t="shared" si="1"/>
        <v>2.0890720927744</v>
      </c>
      <c r="C43" s="140">
        <f t="shared" ref="C43:Q43" si="5">C$29/$A43</f>
        <v>2.2979793020518402</v>
      </c>
      <c r="D43" s="140">
        <f t="shared" si="5"/>
        <v>2.5277772322570247</v>
      </c>
      <c r="E43" s="140">
        <f t="shared" si="5"/>
        <v>2.7805549554827271</v>
      </c>
      <c r="F43" s="140">
        <f t="shared" si="5"/>
        <v>3.0586104510310004</v>
      </c>
      <c r="G43" s="140">
        <f t="shared" si="5"/>
        <v>3.3644714961341009</v>
      </c>
      <c r="H43" s="140">
        <f t="shared" si="5"/>
        <v>3.7009186457475107</v>
      </c>
      <c r="I43" s="140">
        <f t="shared" si="5"/>
        <v>4.0710105103222629</v>
      </c>
      <c r="J43" s="140">
        <f t="shared" si="5"/>
        <v>4.4781115613544893</v>
      </c>
      <c r="K43" s="140">
        <f t="shared" si="5"/>
        <v>4.9259227174899385</v>
      </c>
      <c r="L43" s="140">
        <f t="shared" si="5"/>
        <v>5.4185149892389326</v>
      </c>
      <c r="M43" s="140">
        <f t="shared" si="5"/>
        <v>5.9603664881628262</v>
      </c>
      <c r="N43" s="140">
        <f t="shared" si="5"/>
        <v>6.5564031369791094</v>
      </c>
      <c r="O43" s="140">
        <f t="shared" si="5"/>
        <v>7.2120434506770206</v>
      </c>
      <c r="P43" s="140">
        <f t="shared" si="5"/>
        <v>7.9332477957447232</v>
      </c>
      <c r="Q43" s="140">
        <f t="shared" si="5"/>
        <v>8.7265725753191976</v>
      </c>
      <c r="R43" s="140">
        <f t="shared" si="4"/>
        <v>9.5992298328511172</v>
      </c>
      <c r="S43" s="140">
        <f t="shared" si="4"/>
        <v>10.55915281613623</v>
      </c>
      <c r="T43" s="140">
        <f t="shared" si="4"/>
        <v>11.615068097749853</v>
      </c>
      <c r="U43" s="140">
        <f t="shared" si="4"/>
        <v>12.776574907524839</v>
      </c>
      <c r="V43" s="140">
        <f t="shared" si="4"/>
        <v>14.054232398277323</v>
      </c>
    </row>
    <row r="45" spans="1:22" x14ac:dyDescent="0.2">
      <c r="A45" s="3" t="s">
        <v>59</v>
      </c>
      <c r="B45" s="142">
        <f>B29</f>
        <v>19</v>
      </c>
      <c r="C45" s="142">
        <f t="shared" ref="C45:V45" si="6">C29</f>
        <v>20.900000000000002</v>
      </c>
      <c r="D45" s="142">
        <f t="shared" si="6"/>
        <v>22.990000000000006</v>
      </c>
      <c r="E45" s="142">
        <f t="shared" si="6"/>
        <v>25.289000000000009</v>
      </c>
      <c r="F45" s="142">
        <f t="shared" si="6"/>
        <v>27.817900000000012</v>
      </c>
      <c r="G45" s="142">
        <f t="shared" si="6"/>
        <v>30.599690000000017</v>
      </c>
      <c r="H45" s="142">
        <f t="shared" si="6"/>
        <v>33.659659000000019</v>
      </c>
      <c r="I45" s="142">
        <f t="shared" si="6"/>
        <v>37.025624900000025</v>
      </c>
      <c r="J45" s="142">
        <f t="shared" si="6"/>
        <v>40.728187390000031</v>
      </c>
      <c r="K45" s="142">
        <f t="shared" si="6"/>
        <v>44.801006129000037</v>
      </c>
      <c r="L45" s="142">
        <f t="shared" si="6"/>
        <v>49.281106741900047</v>
      </c>
      <c r="M45" s="142">
        <f t="shared" si="6"/>
        <v>54.209217416090056</v>
      </c>
      <c r="N45" s="142">
        <f t="shared" si="6"/>
        <v>59.630139157699062</v>
      </c>
      <c r="O45" s="142">
        <f t="shared" si="6"/>
        <v>65.593153073468969</v>
      </c>
      <c r="P45" s="142">
        <f t="shared" si="6"/>
        <v>72.152468380815876</v>
      </c>
      <c r="Q45" s="142">
        <f t="shared" si="6"/>
        <v>79.367715218897473</v>
      </c>
      <c r="R45" s="142">
        <f t="shared" si="6"/>
        <v>87.304486740787226</v>
      </c>
      <c r="S45" s="142">
        <f t="shared" si="6"/>
        <v>96.034935414865956</v>
      </c>
      <c r="T45" s="142">
        <f t="shared" si="6"/>
        <v>105.63842895635256</v>
      </c>
      <c r="U45" s="142">
        <f t="shared" si="6"/>
        <v>116.20227185198782</v>
      </c>
      <c r="V45" s="142">
        <f t="shared" si="6"/>
        <v>127.8224990371866</v>
      </c>
    </row>
    <row r="46" spans="1:22" x14ac:dyDescent="0.2">
      <c r="A46" s="141">
        <v>19</v>
      </c>
      <c r="B46" s="2">
        <f t="shared" ref="B46:B61" si="7">$A46/B$45</f>
        <v>1</v>
      </c>
      <c r="C46" s="2">
        <f t="shared" ref="C46:V59" si="8">$A46/C$45</f>
        <v>0.90909090909090895</v>
      </c>
      <c r="D46" s="2">
        <f t="shared" si="8"/>
        <v>0.82644628099173534</v>
      </c>
      <c r="E46" s="2">
        <f t="shared" si="8"/>
        <v>0.75131480090157754</v>
      </c>
      <c r="F46" s="2">
        <f t="shared" si="8"/>
        <v>0.68301345536507041</v>
      </c>
      <c r="G46" s="2">
        <f t="shared" si="8"/>
        <v>0.62092132305915482</v>
      </c>
      <c r="H46" s="2">
        <f t="shared" si="8"/>
        <v>0.56447393005377711</v>
      </c>
      <c r="I46" s="2">
        <f t="shared" si="8"/>
        <v>0.51315811823070645</v>
      </c>
      <c r="J46" s="2">
        <f t="shared" si="8"/>
        <v>0.46650738020973304</v>
      </c>
      <c r="K46" s="2">
        <f t="shared" si="8"/>
        <v>0.42409761837248455</v>
      </c>
      <c r="L46" s="2">
        <f t="shared" si="8"/>
        <v>0.38554328942953137</v>
      </c>
      <c r="M46" s="2">
        <f t="shared" si="8"/>
        <v>0.35049389948139215</v>
      </c>
      <c r="N46" s="2">
        <f t="shared" si="8"/>
        <v>0.31863081771035651</v>
      </c>
      <c r="O46" s="2">
        <f t="shared" si="8"/>
        <v>0.28966437973668774</v>
      </c>
      <c r="P46" s="2">
        <f t="shared" si="8"/>
        <v>0.26333125430607968</v>
      </c>
      <c r="Q46" s="2">
        <f t="shared" si="8"/>
        <v>0.23939204936916333</v>
      </c>
      <c r="R46" s="2">
        <f t="shared" si="8"/>
        <v>0.21762913579014848</v>
      </c>
      <c r="S46" s="2">
        <f t="shared" si="8"/>
        <v>0.19784466890013497</v>
      </c>
      <c r="T46" s="2">
        <f t="shared" si="8"/>
        <v>0.17985878990921358</v>
      </c>
      <c r="U46" s="2">
        <f t="shared" si="8"/>
        <v>0.16350799082655781</v>
      </c>
      <c r="V46" s="2">
        <f t="shared" si="8"/>
        <v>0.14864362802414346</v>
      </c>
    </row>
    <row r="47" spans="1:22" x14ac:dyDescent="0.2">
      <c r="A47" s="141">
        <f>A46*1.25</f>
        <v>23.75</v>
      </c>
      <c r="B47" s="2">
        <f t="shared" si="7"/>
        <v>1.25</v>
      </c>
      <c r="C47" s="2">
        <f t="shared" ref="C47:Q47" si="9">$A47/C$45</f>
        <v>1.1363636363636362</v>
      </c>
      <c r="D47" s="2">
        <f t="shared" si="9"/>
        <v>1.0330578512396691</v>
      </c>
      <c r="E47" s="2">
        <f t="shared" si="9"/>
        <v>0.93914350112697187</v>
      </c>
      <c r="F47" s="2">
        <f t="shared" si="9"/>
        <v>0.85376681920633801</v>
      </c>
      <c r="G47" s="2">
        <f t="shared" si="9"/>
        <v>0.77615165382394358</v>
      </c>
      <c r="H47" s="2">
        <f t="shared" si="9"/>
        <v>0.70559241256722138</v>
      </c>
      <c r="I47" s="2">
        <f t="shared" si="9"/>
        <v>0.64144764778838304</v>
      </c>
      <c r="J47" s="2">
        <f t="shared" si="9"/>
        <v>0.58313422526216629</v>
      </c>
      <c r="K47" s="2">
        <f t="shared" si="9"/>
        <v>0.53012202296560573</v>
      </c>
      <c r="L47" s="2">
        <f t="shared" si="9"/>
        <v>0.48192911178691422</v>
      </c>
      <c r="M47" s="2">
        <f t="shared" si="9"/>
        <v>0.4381173743517402</v>
      </c>
      <c r="N47" s="2">
        <f t="shared" si="9"/>
        <v>0.39828852213794558</v>
      </c>
      <c r="O47" s="2">
        <f t="shared" si="9"/>
        <v>0.36208047467085963</v>
      </c>
      <c r="P47" s="2">
        <f t="shared" si="9"/>
        <v>0.32916406788259961</v>
      </c>
      <c r="Q47" s="2">
        <f t="shared" si="9"/>
        <v>0.29924006171145417</v>
      </c>
      <c r="R47" s="2">
        <f t="shared" si="8"/>
        <v>0.27203641973768561</v>
      </c>
      <c r="S47" s="2">
        <f t="shared" si="8"/>
        <v>0.24730583612516871</v>
      </c>
      <c r="T47" s="2">
        <f t="shared" si="8"/>
        <v>0.224823487386517</v>
      </c>
      <c r="U47" s="2">
        <f t="shared" si="8"/>
        <v>0.20438498853319725</v>
      </c>
      <c r="V47" s="2">
        <f t="shared" si="8"/>
        <v>0.18580453503017932</v>
      </c>
    </row>
    <row r="48" spans="1:22" x14ac:dyDescent="0.2">
      <c r="A48" s="141">
        <f t="shared" ref="A48:A61" si="10">A47*1.25</f>
        <v>29.6875</v>
      </c>
      <c r="B48" s="2">
        <f t="shared" si="7"/>
        <v>1.5625</v>
      </c>
      <c r="C48" s="2">
        <f t="shared" si="8"/>
        <v>1.4204545454545454</v>
      </c>
      <c r="D48" s="2">
        <f t="shared" si="8"/>
        <v>1.2913223140495864</v>
      </c>
      <c r="E48" s="2">
        <f t="shared" si="8"/>
        <v>1.1739293764087149</v>
      </c>
      <c r="F48" s="2">
        <f t="shared" si="8"/>
        <v>1.0672085240079225</v>
      </c>
      <c r="G48" s="2">
        <f t="shared" si="8"/>
        <v>0.97018956727992944</v>
      </c>
      <c r="H48" s="2">
        <f t="shared" si="8"/>
        <v>0.88199051570902676</v>
      </c>
      <c r="I48" s="2">
        <f t="shared" si="8"/>
        <v>0.80180955973547874</v>
      </c>
      <c r="J48" s="2">
        <f t="shared" si="8"/>
        <v>0.72891778157770792</v>
      </c>
      <c r="K48" s="2">
        <f t="shared" si="8"/>
        <v>0.66265252870700719</v>
      </c>
      <c r="L48" s="2">
        <f t="shared" si="8"/>
        <v>0.60241138973364283</v>
      </c>
      <c r="M48" s="2">
        <f t="shared" si="8"/>
        <v>0.54764671793967523</v>
      </c>
      <c r="N48" s="2">
        <f t="shared" si="8"/>
        <v>0.49786065267243201</v>
      </c>
      <c r="O48" s="2">
        <f t="shared" si="8"/>
        <v>0.45260059333857455</v>
      </c>
      <c r="P48" s="2">
        <f t="shared" si="8"/>
        <v>0.41145508485324955</v>
      </c>
      <c r="Q48" s="2">
        <f t="shared" si="8"/>
        <v>0.3740500771393177</v>
      </c>
      <c r="R48" s="2">
        <f t="shared" si="8"/>
        <v>0.34004552467210697</v>
      </c>
      <c r="S48" s="2">
        <f t="shared" si="8"/>
        <v>0.3091322951564609</v>
      </c>
      <c r="T48" s="2">
        <f t="shared" si="8"/>
        <v>0.28102935923314626</v>
      </c>
      <c r="U48" s="2">
        <f t="shared" si="8"/>
        <v>0.25548123566649655</v>
      </c>
      <c r="V48" s="2">
        <f t="shared" si="8"/>
        <v>0.23225566878772413</v>
      </c>
    </row>
    <row r="49" spans="1:22" x14ac:dyDescent="0.2">
      <c r="A49" s="141">
        <f t="shared" si="10"/>
        <v>37.109375</v>
      </c>
      <c r="B49" s="2">
        <f t="shared" si="7"/>
        <v>1.953125</v>
      </c>
      <c r="C49" s="2">
        <f t="shared" si="8"/>
        <v>1.7755681818181817</v>
      </c>
      <c r="D49" s="2">
        <f t="shared" si="8"/>
        <v>1.614152892561983</v>
      </c>
      <c r="E49" s="2">
        <f t="shared" si="8"/>
        <v>1.4674117205108936</v>
      </c>
      <c r="F49" s="2">
        <f t="shared" si="8"/>
        <v>1.3340106550099031</v>
      </c>
      <c r="G49" s="2">
        <f t="shared" si="8"/>
        <v>1.2127369590999117</v>
      </c>
      <c r="H49" s="2">
        <f t="shared" si="8"/>
        <v>1.1024881446362835</v>
      </c>
      <c r="I49" s="2">
        <f t="shared" si="8"/>
        <v>1.0022619496693483</v>
      </c>
      <c r="J49" s="2">
        <f t="shared" si="8"/>
        <v>0.9111472269721349</v>
      </c>
      <c r="K49" s="2">
        <f t="shared" si="8"/>
        <v>0.82831566088375896</v>
      </c>
      <c r="L49" s="2">
        <f t="shared" si="8"/>
        <v>0.75301423716705351</v>
      </c>
      <c r="M49" s="2">
        <f t="shared" si="8"/>
        <v>0.68455839742459401</v>
      </c>
      <c r="N49" s="2">
        <f t="shared" si="8"/>
        <v>0.62232581584054003</v>
      </c>
      <c r="O49" s="2">
        <f t="shared" si="8"/>
        <v>0.56575074167321815</v>
      </c>
      <c r="P49" s="2">
        <f t="shared" si="8"/>
        <v>0.51431885606656191</v>
      </c>
      <c r="Q49" s="2">
        <f t="shared" si="8"/>
        <v>0.46756259642414716</v>
      </c>
      <c r="R49" s="2">
        <f t="shared" si="8"/>
        <v>0.42505690584013373</v>
      </c>
      <c r="S49" s="2">
        <f t="shared" si="8"/>
        <v>0.3864153689455761</v>
      </c>
      <c r="T49" s="2">
        <f t="shared" si="8"/>
        <v>0.35128669904143278</v>
      </c>
      <c r="U49" s="2">
        <f t="shared" si="8"/>
        <v>0.31935154458312071</v>
      </c>
      <c r="V49" s="2">
        <f t="shared" si="8"/>
        <v>0.29031958598465518</v>
      </c>
    </row>
    <row r="50" spans="1:22" x14ac:dyDescent="0.2">
      <c r="A50" s="141">
        <f t="shared" si="10"/>
        <v>46.38671875</v>
      </c>
      <c r="B50" s="2">
        <f t="shared" si="7"/>
        <v>2.44140625</v>
      </c>
      <c r="C50" s="2">
        <f t="shared" si="8"/>
        <v>2.2194602272727271</v>
      </c>
      <c r="D50" s="2">
        <f t="shared" si="8"/>
        <v>2.0176911157024788</v>
      </c>
      <c r="E50" s="2">
        <f t="shared" si="8"/>
        <v>1.8342646506386169</v>
      </c>
      <c r="F50" s="2">
        <f t="shared" si="8"/>
        <v>1.667513318762379</v>
      </c>
      <c r="G50" s="2">
        <f t="shared" si="8"/>
        <v>1.5159211988748897</v>
      </c>
      <c r="H50" s="2">
        <f t="shared" si="8"/>
        <v>1.3781101807953542</v>
      </c>
      <c r="I50" s="2">
        <f t="shared" si="8"/>
        <v>1.2528274370866856</v>
      </c>
      <c r="J50" s="2">
        <f t="shared" si="8"/>
        <v>1.1389340337151685</v>
      </c>
      <c r="K50" s="2">
        <f t="shared" si="8"/>
        <v>1.0353945761046988</v>
      </c>
      <c r="L50" s="2">
        <f t="shared" si="8"/>
        <v>0.94126779645881686</v>
      </c>
      <c r="M50" s="2">
        <f t="shared" si="8"/>
        <v>0.85569799678074254</v>
      </c>
      <c r="N50" s="2">
        <f t="shared" si="8"/>
        <v>0.77790726980067504</v>
      </c>
      <c r="O50" s="2">
        <f t="shared" si="8"/>
        <v>0.70718842709152274</v>
      </c>
      <c r="P50" s="2">
        <f t="shared" si="8"/>
        <v>0.64289857008320239</v>
      </c>
      <c r="Q50" s="2">
        <f t="shared" si="8"/>
        <v>0.58445324553018396</v>
      </c>
      <c r="R50" s="2">
        <f t="shared" si="8"/>
        <v>0.5313211323001672</v>
      </c>
      <c r="S50" s="2">
        <f t="shared" si="8"/>
        <v>0.48301921118197011</v>
      </c>
      <c r="T50" s="2">
        <f t="shared" si="8"/>
        <v>0.43910837380179102</v>
      </c>
      <c r="U50" s="2">
        <f t="shared" si="8"/>
        <v>0.3991894307289009</v>
      </c>
      <c r="V50" s="2">
        <f t="shared" si="8"/>
        <v>0.36289948248081899</v>
      </c>
    </row>
    <row r="51" spans="1:22" x14ac:dyDescent="0.2">
      <c r="A51" s="141">
        <f t="shared" si="10"/>
        <v>57.9833984375</v>
      </c>
      <c r="B51" s="2">
        <f t="shared" si="7"/>
        <v>3.0517578125</v>
      </c>
      <c r="C51" s="2">
        <f t="shared" si="8"/>
        <v>2.7743252840909087</v>
      </c>
      <c r="D51" s="2">
        <f t="shared" si="8"/>
        <v>2.5221138946280988</v>
      </c>
      <c r="E51" s="2">
        <f t="shared" si="8"/>
        <v>2.2928308132982713</v>
      </c>
      <c r="F51" s="2">
        <f t="shared" si="8"/>
        <v>2.0843916484529736</v>
      </c>
      <c r="G51" s="2">
        <f t="shared" si="8"/>
        <v>1.8949014985936121</v>
      </c>
      <c r="H51" s="2">
        <f t="shared" si="8"/>
        <v>1.7226377259941927</v>
      </c>
      <c r="I51" s="2">
        <f t="shared" si="8"/>
        <v>1.5660342963583569</v>
      </c>
      <c r="J51" s="2">
        <f t="shared" si="8"/>
        <v>1.4236675421439609</v>
      </c>
      <c r="K51" s="2">
        <f t="shared" si="8"/>
        <v>1.2942432201308733</v>
      </c>
      <c r="L51" s="2">
        <f t="shared" si="8"/>
        <v>1.176584745573521</v>
      </c>
      <c r="M51" s="2">
        <f t="shared" si="8"/>
        <v>1.0696224959759282</v>
      </c>
      <c r="N51" s="2">
        <f t="shared" si="8"/>
        <v>0.9723840872508438</v>
      </c>
      <c r="O51" s="2">
        <f t="shared" si="8"/>
        <v>0.88398553386440337</v>
      </c>
      <c r="P51" s="2">
        <f t="shared" si="8"/>
        <v>0.80362321260400305</v>
      </c>
      <c r="Q51" s="2">
        <f t="shared" si="8"/>
        <v>0.73056655691272987</v>
      </c>
      <c r="R51" s="2">
        <f t="shared" si="8"/>
        <v>0.66415141537520894</v>
      </c>
      <c r="S51" s="2">
        <f t="shared" si="8"/>
        <v>0.60377401397746266</v>
      </c>
      <c r="T51" s="2">
        <f t="shared" si="8"/>
        <v>0.54888546725223875</v>
      </c>
      <c r="U51" s="2">
        <f t="shared" si="8"/>
        <v>0.49898678841112609</v>
      </c>
      <c r="V51" s="2">
        <f t="shared" si="8"/>
        <v>0.45362435310102373</v>
      </c>
    </row>
    <row r="52" spans="1:22" x14ac:dyDescent="0.2">
      <c r="A52" s="141">
        <f t="shared" si="10"/>
        <v>72.479248046875</v>
      </c>
      <c r="B52" s="2">
        <f t="shared" si="7"/>
        <v>3.814697265625</v>
      </c>
      <c r="C52" s="2">
        <f t="shared" si="8"/>
        <v>3.4679066051136358</v>
      </c>
      <c r="D52" s="2">
        <f t="shared" si="8"/>
        <v>3.152642368285123</v>
      </c>
      <c r="E52" s="2">
        <f t="shared" si="8"/>
        <v>2.8660385166228388</v>
      </c>
      <c r="F52" s="2">
        <f t="shared" si="8"/>
        <v>2.6054895605662169</v>
      </c>
      <c r="G52" s="2">
        <f t="shared" si="8"/>
        <v>2.368626873242015</v>
      </c>
      <c r="H52" s="2">
        <f t="shared" si="8"/>
        <v>2.1532971574927409</v>
      </c>
      <c r="I52" s="2">
        <f t="shared" si="8"/>
        <v>1.9575428704479463</v>
      </c>
      <c r="J52" s="2">
        <f t="shared" si="8"/>
        <v>1.7795844276799511</v>
      </c>
      <c r="K52" s="2">
        <f t="shared" si="8"/>
        <v>1.6178040251635917</v>
      </c>
      <c r="L52" s="2">
        <f t="shared" si="8"/>
        <v>1.4707309319669013</v>
      </c>
      <c r="M52" s="2">
        <f t="shared" si="8"/>
        <v>1.3370281199699101</v>
      </c>
      <c r="N52" s="2">
        <f t="shared" si="8"/>
        <v>1.2154801090635547</v>
      </c>
      <c r="O52" s="2">
        <f t="shared" si="8"/>
        <v>1.1049819173305042</v>
      </c>
      <c r="P52" s="2">
        <f t="shared" si="8"/>
        <v>1.0045290157550038</v>
      </c>
      <c r="Q52" s="2">
        <f t="shared" si="8"/>
        <v>0.91320819614091242</v>
      </c>
      <c r="R52" s="2">
        <f t="shared" si="8"/>
        <v>0.83018926921901115</v>
      </c>
      <c r="S52" s="2">
        <f t="shared" si="8"/>
        <v>0.75471751747182836</v>
      </c>
      <c r="T52" s="2">
        <f t="shared" si="8"/>
        <v>0.68610683406529849</v>
      </c>
      <c r="U52" s="2">
        <f t="shared" si="8"/>
        <v>0.62373348551390762</v>
      </c>
      <c r="V52" s="2">
        <f t="shared" si="8"/>
        <v>0.56703044137627967</v>
      </c>
    </row>
    <row r="53" spans="1:22" x14ac:dyDescent="0.2">
      <c r="A53" s="141">
        <f t="shared" si="10"/>
        <v>90.59906005859375</v>
      </c>
      <c r="B53" s="2">
        <f t="shared" si="7"/>
        <v>4.76837158203125</v>
      </c>
      <c r="C53" s="2">
        <f t="shared" si="8"/>
        <v>4.334883256392045</v>
      </c>
      <c r="D53" s="2">
        <f t="shared" si="8"/>
        <v>3.9408029603564039</v>
      </c>
      <c r="E53" s="2">
        <f t="shared" si="8"/>
        <v>3.5825481457785489</v>
      </c>
      <c r="F53" s="2">
        <f t="shared" si="8"/>
        <v>3.2568619507077714</v>
      </c>
      <c r="G53" s="2">
        <f t="shared" si="8"/>
        <v>2.9607835915525191</v>
      </c>
      <c r="H53" s="2">
        <f t="shared" si="8"/>
        <v>2.6916214468659265</v>
      </c>
      <c r="I53" s="2">
        <f t="shared" si="8"/>
        <v>2.4469285880599325</v>
      </c>
      <c r="J53" s="2">
        <f t="shared" si="8"/>
        <v>2.2244805345999388</v>
      </c>
      <c r="K53" s="2">
        <f t="shared" si="8"/>
        <v>2.0222550314544896</v>
      </c>
      <c r="L53" s="2">
        <f t="shared" si="8"/>
        <v>1.8384136649586267</v>
      </c>
      <c r="M53" s="2">
        <f t="shared" si="8"/>
        <v>1.6712851499623878</v>
      </c>
      <c r="N53" s="2">
        <f t="shared" si="8"/>
        <v>1.5193501363294433</v>
      </c>
      <c r="O53" s="2">
        <f t="shared" si="8"/>
        <v>1.3812273966631303</v>
      </c>
      <c r="P53" s="2">
        <f t="shared" si="8"/>
        <v>1.2556612696937546</v>
      </c>
      <c r="Q53" s="2">
        <f t="shared" si="8"/>
        <v>1.1415102451761405</v>
      </c>
      <c r="R53" s="2">
        <f t="shared" si="8"/>
        <v>1.037736586523764</v>
      </c>
      <c r="S53" s="2">
        <f t="shared" si="8"/>
        <v>0.94339689683978534</v>
      </c>
      <c r="T53" s="2">
        <f t="shared" si="8"/>
        <v>0.85763354258162305</v>
      </c>
      <c r="U53" s="2">
        <f t="shared" si="8"/>
        <v>0.77966685689238457</v>
      </c>
      <c r="V53" s="2">
        <f t="shared" si="8"/>
        <v>0.70878805172034953</v>
      </c>
    </row>
    <row r="54" spans="1:22" s="16" customFormat="1" x14ac:dyDescent="0.2">
      <c r="A54" s="144">
        <f t="shared" si="10"/>
        <v>113.24882507324219</v>
      </c>
      <c r="B54" s="2">
        <f t="shared" si="7"/>
        <v>5.9604644775390625</v>
      </c>
      <c r="C54" s="2">
        <f t="shared" si="8"/>
        <v>5.4186040704900567</v>
      </c>
      <c r="D54" s="2">
        <f t="shared" si="8"/>
        <v>4.9260037004455048</v>
      </c>
      <c r="E54" s="2">
        <f t="shared" si="8"/>
        <v>4.4781851822231857</v>
      </c>
      <c r="F54" s="2">
        <f t="shared" si="8"/>
        <v>4.0710774383847141</v>
      </c>
      <c r="G54" s="2">
        <f t="shared" si="8"/>
        <v>3.7009794894406487</v>
      </c>
      <c r="H54" s="2">
        <f t="shared" si="8"/>
        <v>3.3645268085824078</v>
      </c>
      <c r="I54" s="2">
        <f t="shared" si="8"/>
        <v>3.0586607350749158</v>
      </c>
      <c r="J54" s="2">
        <f t="shared" si="8"/>
        <v>2.7806006682499236</v>
      </c>
      <c r="K54" s="2">
        <f t="shared" si="8"/>
        <v>2.5278187893181121</v>
      </c>
      <c r="L54" s="2">
        <f t="shared" si="8"/>
        <v>2.2980170811982834</v>
      </c>
      <c r="M54" s="2">
        <f t="shared" si="8"/>
        <v>2.0891064374529846</v>
      </c>
      <c r="N54" s="2">
        <f t="shared" si="8"/>
        <v>1.8991876704118043</v>
      </c>
      <c r="O54" s="2">
        <f t="shared" si="8"/>
        <v>1.726534245828913</v>
      </c>
      <c r="P54" s="2">
        <f t="shared" si="8"/>
        <v>1.5695765871171934</v>
      </c>
      <c r="Q54" s="2">
        <f t="shared" si="8"/>
        <v>1.4268878064701755</v>
      </c>
      <c r="R54" s="2">
        <f t="shared" si="8"/>
        <v>1.2971707331547051</v>
      </c>
      <c r="S54" s="2">
        <f t="shared" si="8"/>
        <v>1.1792461210497318</v>
      </c>
      <c r="T54" s="2">
        <f t="shared" si="8"/>
        <v>1.0720419282270288</v>
      </c>
      <c r="U54" s="2">
        <f t="shared" si="8"/>
        <v>0.97458357111548066</v>
      </c>
      <c r="V54" s="2">
        <f t="shared" si="8"/>
        <v>0.88598506465043692</v>
      </c>
    </row>
    <row r="55" spans="1:22" x14ac:dyDescent="0.2">
      <c r="A55" s="141">
        <f t="shared" si="10"/>
        <v>141.56103134155273</v>
      </c>
      <c r="B55" s="2">
        <f t="shared" si="7"/>
        <v>7.4505805969238281</v>
      </c>
      <c r="C55" s="2">
        <f t="shared" si="8"/>
        <v>6.7732550881125704</v>
      </c>
      <c r="D55" s="2">
        <f t="shared" si="8"/>
        <v>6.1575046255568813</v>
      </c>
      <c r="E55" s="2">
        <f t="shared" si="8"/>
        <v>5.5977314777789822</v>
      </c>
      <c r="F55" s="2">
        <f t="shared" si="8"/>
        <v>5.0888467979808922</v>
      </c>
      <c r="G55" s="2">
        <f t="shared" si="8"/>
        <v>4.6262243618008112</v>
      </c>
      <c r="H55" s="2">
        <f t="shared" si="8"/>
        <v>4.2056585107280098</v>
      </c>
      <c r="I55" s="2">
        <f t="shared" si="8"/>
        <v>3.8233259188436448</v>
      </c>
      <c r="J55" s="2">
        <f t="shared" si="8"/>
        <v>3.4757508353124043</v>
      </c>
      <c r="K55" s="2">
        <f t="shared" si="8"/>
        <v>3.1597734866476399</v>
      </c>
      <c r="L55" s="2">
        <f t="shared" si="8"/>
        <v>2.8725213514978543</v>
      </c>
      <c r="M55" s="2">
        <f t="shared" si="8"/>
        <v>2.6113830468162309</v>
      </c>
      <c r="N55" s="2">
        <f t="shared" si="8"/>
        <v>2.3739845880147552</v>
      </c>
      <c r="O55" s="2">
        <f t="shared" si="8"/>
        <v>2.1581678072861412</v>
      </c>
      <c r="P55" s="2">
        <f t="shared" si="8"/>
        <v>1.9619707338964918</v>
      </c>
      <c r="Q55" s="2">
        <f t="shared" si="8"/>
        <v>1.7836097580877195</v>
      </c>
      <c r="R55" s="2">
        <f t="shared" si="8"/>
        <v>1.6214634164433812</v>
      </c>
      <c r="S55" s="2">
        <f t="shared" si="8"/>
        <v>1.4740576513121646</v>
      </c>
      <c r="T55" s="2">
        <f t="shared" si="8"/>
        <v>1.3400524102837861</v>
      </c>
      <c r="U55" s="2">
        <f t="shared" si="8"/>
        <v>1.2182294638943509</v>
      </c>
      <c r="V55" s="2">
        <f t="shared" si="8"/>
        <v>1.1074813308130462</v>
      </c>
    </row>
    <row r="56" spans="1:22" x14ac:dyDescent="0.2">
      <c r="A56" s="141">
        <f t="shared" si="10"/>
        <v>176.95128917694092</v>
      </c>
      <c r="B56" s="2">
        <f t="shared" si="7"/>
        <v>9.3132257461547852</v>
      </c>
      <c r="C56" s="2">
        <f t="shared" si="8"/>
        <v>8.466568860140713</v>
      </c>
      <c r="D56" s="2">
        <f t="shared" si="8"/>
        <v>7.6968807819461018</v>
      </c>
      <c r="E56" s="2">
        <f t="shared" si="8"/>
        <v>6.9971643472237277</v>
      </c>
      <c r="F56" s="2">
        <f t="shared" si="8"/>
        <v>6.3610584974761153</v>
      </c>
      <c r="G56" s="2">
        <f t="shared" si="8"/>
        <v>5.7827804522510133</v>
      </c>
      <c r="H56" s="2">
        <f t="shared" si="8"/>
        <v>5.2570731384100124</v>
      </c>
      <c r="I56" s="2">
        <f t="shared" si="8"/>
        <v>4.7791573985545561</v>
      </c>
      <c r="J56" s="2">
        <f t="shared" si="8"/>
        <v>4.3446885441405056</v>
      </c>
      <c r="K56" s="2">
        <f t="shared" si="8"/>
        <v>3.9497168583095501</v>
      </c>
      <c r="L56" s="2">
        <f t="shared" si="8"/>
        <v>3.5906516893723177</v>
      </c>
      <c r="M56" s="2">
        <f t="shared" si="8"/>
        <v>3.2642288085202886</v>
      </c>
      <c r="N56" s="2">
        <f t="shared" si="8"/>
        <v>2.967480735018444</v>
      </c>
      <c r="O56" s="2">
        <f t="shared" si="8"/>
        <v>2.6977097591076764</v>
      </c>
      <c r="P56" s="2">
        <f t="shared" si="8"/>
        <v>2.4524634173706148</v>
      </c>
      <c r="Q56" s="2">
        <f t="shared" si="8"/>
        <v>2.2295121976096492</v>
      </c>
      <c r="R56" s="2">
        <f t="shared" si="8"/>
        <v>2.0268292705542263</v>
      </c>
      <c r="S56" s="2">
        <f t="shared" si="8"/>
        <v>1.8425720641402059</v>
      </c>
      <c r="T56" s="2">
        <f t="shared" si="8"/>
        <v>1.6750655128547325</v>
      </c>
      <c r="U56" s="2">
        <f t="shared" si="8"/>
        <v>1.5227868298679386</v>
      </c>
      <c r="V56" s="2">
        <f t="shared" si="8"/>
        <v>1.3843516635163078</v>
      </c>
    </row>
    <row r="57" spans="1:22" x14ac:dyDescent="0.2">
      <c r="A57" s="141">
        <f t="shared" si="10"/>
        <v>221.18911147117615</v>
      </c>
      <c r="B57" s="2">
        <f t="shared" si="7"/>
        <v>11.641532182693481</v>
      </c>
      <c r="C57" s="2">
        <f t="shared" si="8"/>
        <v>10.583211075175891</v>
      </c>
      <c r="D57" s="2">
        <f t="shared" si="8"/>
        <v>9.6211009774326275</v>
      </c>
      <c r="E57" s="2">
        <f t="shared" si="8"/>
        <v>8.7464554340296594</v>
      </c>
      <c r="F57" s="2">
        <f t="shared" si="8"/>
        <v>7.951323121845145</v>
      </c>
      <c r="G57" s="2">
        <f t="shared" si="8"/>
        <v>7.2284755653137669</v>
      </c>
      <c r="H57" s="2">
        <f t="shared" si="8"/>
        <v>6.5713414230125151</v>
      </c>
      <c r="I57" s="2">
        <f t="shared" si="8"/>
        <v>5.9739467481931952</v>
      </c>
      <c r="J57" s="2">
        <f t="shared" si="8"/>
        <v>5.4308606801756314</v>
      </c>
      <c r="K57" s="2">
        <f t="shared" si="8"/>
        <v>4.9371460728869376</v>
      </c>
      <c r="L57" s="2">
        <f t="shared" si="8"/>
        <v>4.4883146117153974</v>
      </c>
      <c r="M57" s="2">
        <f t="shared" si="8"/>
        <v>4.0802860106503607</v>
      </c>
      <c r="N57" s="2">
        <f t="shared" si="8"/>
        <v>3.7093509187730551</v>
      </c>
      <c r="O57" s="2">
        <f t="shared" si="8"/>
        <v>3.3721371988845954</v>
      </c>
      <c r="P57" s="2">
        <f t="shared" si="8"/>
        <v>3.0655792717132684</v>
      </c>
      <c r="Q57" s="2">
        <f t="shared" si="8"/>
        <v>2.7868902470120616</v>
      </c>
      <c r="R57" s="2">
        <f t="shared" si="8"/>
        <v>2.5335365881927832</v>
      </c>
      <c r="S57" s="2">
        <f t="shared" si="8"/>
        <v>2.3032150801752573</v>
      </c>
      <c r="T57" s="2">
        <f t="shared" si="8"/>
        <v>2.0938318910684157</v>
      </c>
      <c r="U57" s="2">
        <f t="shared" si="8"/>
        <v>1.9034835373349233</v>
      </c>
      <c r="V57" s="2">
        <f t="shared" si="8"/>
        <v>1.7304395793953846</v>
      </c>
    </row>
    <row r="58" spans="1:22" x14ac:dyDescent="0.2">
      <c r="A58" s="141">
        <f>A57*1.25</f>
        <v>276.48638933897018</v>
      </c>
      <c r="B58" s="2">
        <f t="shared" si="7"/>
        <v>14.551915228366852</v>
      </c>
      <c r="C58" s="2">
        <f t="shared" si="8"/>
        <v>13.229013843969865</v>
      </c>
      <c r="D58" s="2">
        <f t="shared" si="8"/>
        <v>12.026376221790784</v>
      </c>
      <c r="E58" s="2">
        <f t="shared" si="8"/>
        <v>10.933069292537075</v>
      </c>
      <c r="F58" s="2">
        <f t="shared" si="8"/>
        <v>9.9391539023064315</v>
      </c>
      <c r="G58" s="2">
        <f t="shared" si="8"/>
        <v>9.0355944566422082</v>
      </c>
      <c r="H58" s="2">
        <f t="shared" si="8"/>
        <v>8.2141767787656441</v>
      </c>
      <c r="I58" s="2">
        <f t="shared" si="8"/>
        <v>7.4674334352414942</v>
      </c>
      <c r="J58" s="2">
        <f t="shared" si="8"/>
        <v>6.7885758502195399</v>
      </c>
      <c r="K58" s="2">
        <f t="shared" si="8"/>
        <v>6.1714325911086716</v>
      </c>
      <c r="L58" s="2">
        <f t="shared" si="8"/>
        <v>5.6103932646442463</v>
      </c>
      <c r="M58" s="2">
        <f t="shared" si="8"/>
        <v>5.1003575133129511</v>
      </c>
      <c r="N58" s="2">
        <f t="shared" si="8"/>
        <v>4.6366886484663192</v>
      </c>
      <c r="O58" s="2">
        <f t="shared" si="8"/>
        <v>4.215171498605744</v>
      </c>
      <c r="P58" s="2">
        <f t="shared" si="8"/>
        <v>3.8319740896415855</v>
      </c>
      <c r="Q58" s="2">
        <f t="shared" si="8"/>
        <v>3.4836128087650771</v>
      </c>
      <c r="R58" s="2">
        <f t="shared" si="8"/>
        <v>3.1669207352409789</v>
      </c>
      <c r="S58" s="2">
        <f t="shared" si="8"/>
        <v>2.8790188502190714</v>
      </c>
      <c r="T58" s="2">
        <f t="shared" si="8"/>
        <v>2.6172898638355195</v>
      </c>
      <c r="U58" s="2">
        <f t="shared" si="8"/>
        <v>2.379354421668654</v>
      </c>
      <c r="V58" s="2">
        <f t="shared" si="8"/>
        <v>2.163049474244231</v>
      </c>
    </row>
    <row r="59" spans="1:22" x14ac:dyDescent="0.2">
      <c r="A59" s="141">
        <f t="shared" si="10"/>
        <v>345.60798667371273</v>
      </c>
      <c r="B59" s="2">
        <f t="shared" si="7"/>
        <v>18.189894035458565</v>
      </c>
      <c r="C59" s="2">
        <f t="shared" si="8"/>
        <v>16.53626730496233</v>
      </c>
      <c r="D59" s="2">
        <f t="shared" si="8"/>
        <v>15.03297027723848</v>
      </c>
      <c r="E59" s="2">
        <f t="shared" si="8"/>
        <v>13.666336615671344</v>
      </c>
      <c r="F59" s="2">
        <f t="shared" si="8"/>
        <v>12.423942377883039</v>
      </c>
      <c r="G59" s="2">
        <f t="shared" si="8"/>
        <v>11.294493070802762</v>
      </c>
      <c r="H59" s="2">
        <f t="shared" si="8"/>
        <v>10.267720973457056</v>
      </c>
      <c r="I59" s="2">
        <f t="shared" si="8"/>
        <v>9.3342917940518682</v>
      </c>
      <c r="J59" s="2">
        <f t="shared" si="8"/>
        <v>8.4857198127744251</v>
      </c>
      <c r="K59" s="2">
        <f t="shared" si="8"/>
        <v>7.7142907388858397</v>
      </c>
      <c r="L59" s="2">
        <f t="shared" si="8"/>
        <v>7.0129915808053083</v>
      </c>
      <c r="M59" s="2">
        <f t="shared" ref="M59:V61" si="11">$A59/M$45</f>
        <v>6.3754468916411886</v>
      </c>
      <c r="N59" s="2">
        <f t="shared" si="11"/>
        <v>5.7958608105828988</v>
      </c>
      <c r="O59" s="2">
        <f t="shared" si="11"/>
        <v>5.2689643732571803</v>
      </c>
      <c r="P59" s="2">
        <f t="shared" si="11"/>
        <v>4.7899676120519814</v>
      </c>
      <c r="Q59" s="2">
        <f t="shared" si="11"/>
        <v>4.3545160109563463</v>
      </c>
      <c r="R59" s="2">
        <f t="shared" si="11"/>
        <v>3.9586509190512236</v>
      </c>
      <c r="S59" s="2">
        <f t="shared" si="11"/>
        <v>3.5987735627738395</v>
      </c>
      <c r="T59" s="2">
        <f t="shared" si="11"/>
        <v>3.2716123297943995</v>
      </c>
      <c r="U59" s="2">
        <f t="shared" si="11"/>
        <v>2.9741930270858177</v>
      </c>
      <c r="V59" s="2">
        <f t="shared" si="11"/>
        <v>2.7038118428052886</v>
      </c>
    </row>
    <row r="60" spans="1:22" x14ac:dyDescent="0.2">
      <c r="A60" s="141">
        <f t="shared" si="10"/>
        <v>432.00998334214091</v>
      </c>
      <c r="B60" s="2">
        <f t="shared" si="7"/>
        <v>22.737367544323206</v>
      </c>
      <c r="C60" s="2">
        <f t="shared" ref="C60:L61" si="12">$A60/C$45</f>
        <v>20.670334131202914</v>
      </c>
      <c r="D60" s="2">
        <f t="shared" si="12"/>
        <v>18.791212846548099</v>
      </c>
      <c r="E60" s="2">
        <f t="shared" si="12"/>
        <v>17.08292076958918</v>
      </c>
      <c r="F60" s="2">
        <f t="shared" si="12"/>
        <v>15.529927972353798</v>
      </c>
      <c r="G60" s="2">
        <f t="shared" si="12"/>
        <v>14.118116338503452</v>
      </c>
      <c r="H60" s="2">
        <f t="shared" si="12"/>
        <v>12.834651216821319</v>
      </c>
      <c r="I60" s="2">
        <f t="shared" si="12"/>
        <v>11.667864742564834</v>
      </c>
      <c r="J60" s="2">
        <f t="shared" si="12"/>
        <v>10.60714976596803</v>
      </c>
      <c r="K60" s="2">
        <f t="shared" si="12"/>
        <v>9.6428634236073005</v>
      </c>
      <c r="L60" s="2">
        <f t="shared" si="12"/>
        <v>8.7662394760066356</v>
      </c>
      <c r="M60" s="2">
        <f t="shared" si="11"/>
        <v>7.969308614551486</v>
      </c>
      <c r="N60" s="2">
        <f t="shared" si="11"/>
        <v>7.2448260132286233</v>
      </c>
      <c r="O60" s="2">
        <f t="shared" si="11"/>
        <v>6.5862054665714753</v>
      </c>
      <c r="P60" s="2">
        <f t="shared" si="11"/>
        <v>5.9874595150649768</v>
      </c>
      <c r="Q60" s="2">
        <f t="shared" si="11"/>
        <v>5.4431450136954327</v>
      </c>
      <c r="R60" s="2">
        <f t="shared" si="11"/>
        <v>4.9483136488140298</v>
      </c>
      <c r="S60" s="2">
        <f t="shared" si="11"/>
        <v>4.4984669534672994</v>
      </c>
      <c r="T60" s="2">
        <f t="shared" si="11"/>
        <v>4.0895154122429993</v>
      </c>
      <c r="U60" s="2">
        <f t="shared" si="11"/>
        <v>3.7177412838572721</v>
      </c>
      <c r="V60" s="2">
        <f t="shared" si="11"/>
        <v>3.3797648035066108</v>
      </c>
    </row>
    <row r="61" spans="1:22" x14ac:dyDescent="0.2">
      <c r="A61" s="141">
        <f t="shared" si="10"/>
        <v>540.01247917767614</v>
      </c>
      <c r="B61" s="2">
        <f t="shared" si="7"/>
        <v>28.421709430404007</v>
      </c>
      <c r="C61" s="2">
        <f t="shared" si="12"/>
        <v>25.837917664003641</v>
      </c>
      <c r="D61" s="2">
        <f t="shared" si="12"/>
        <v>23.489016058185126</v>
      </c>
      <c r="E61" s="2">
        <f t="shared" si="12"/>
        <v>21.353650961986474</v>
      </c>
      <c r="F61" s="2">
        <f t="shared" si="12"/>
        <v>19.412409965442247</v>
      </c>
      <c r="G61" s="2">
        <f t="shared" si="12"/>
        <v>17.647645423129315</v>
      </c>
      <c r="H61" s="2">
        <f t="shared" si="12"/>
        <v>16.043314021026649</v>
      </c>
      <c r="I61" s="2">
        <f t="shared" si="12"/>
        <v>14.584830928206042</v>
      </c>
      <c r="J61" s="2">
        <f t="shared" si="12"/>
        <v>13.258937207460038</v>
      </c>
      <c r="K61" s="2">
        <f t="shared" si="12"/>
        <v>12.053579279509124</v>
      </c>
      <c r="L61" s="2">
        <f t="shared" si="12"/>
        <v>10.957799345008294</v>
      </c>
      <c r="M61" s="2">
        <f t="shared" si="11"/>
        <v>9.9616357681893568</v>
      </c>
      <c r="N61" s="2">
        <f t="shared" si="11"/>
        <v>9.0560325165357796</v>
      </c>
      <c r="O61" s="2">
        <f t="shared" si="11"/>
        <v>8.2327568332143439</v>
      </c>
      <c r="P61" s="2">
        <f t="shared" si="11"/>
        <v>7.4843243938312209</v>
      </c>
      <c r="Q61" s="2">
        <f t="shared" si="11"/>
        <v>6.8039312671192915</v>
      </c>
      <c r="R61" s="2">
        <f t="shared" si="11"/>
        <v>6.185392061017537</v>
      </c>
      <c r="S61" s="2">
        <f t="shared" si="11"/>
        <v>5.6230836918341245</v>
      </c>
      <c r="T61" s="2">
        <f t="shared" si="11"/>
        <v>5.1118942653037491</v>
      </c>
      <c r="U61" s="2">
        <f t="shared" si="11"/>
        <v>4.6471766048215901</v>
      </c>
      <c r="V61" s="2">
        <f t="shared" si="11"/>
        <v>4.2247060043832629</v>
      </c>
    </row>
    <row r="62" spans="1:22" x14ac:dyDescent="0.2">
      <c r="A62" s="14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x14ac:dyDescent="0.2">
      <c r="A63" s="14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x14ac:dyDescent="0.2">
      <c r="A64" s="14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x14ac:dyDescent="0.2">
      <c r="A65" s="14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</sheetData>
  <phoneticPr fontId="2" type="noConversion"/>
  <conditionalFormatting sqref="B3:V10 X6:Y10">
    <cfRule type="cellIs" dxfId="7" priority="1" stopIfTrue="1" operator="equal">
      <formula>"G1"</formula>
    </cfRule>
    <cfRule type="cellIs" dxfId="6" priority="2" stopIfTrue="1" operator="equal">
      <formula>"G2"</formula>
    </cfRule>
    <cfRule type="cellIs" dxfId="5" priority="3" stopIfTrue="1" operator="equal">
      <formula>"G3"</formula>
    </cfRule>
  </conditionalFormatting>
  <conditionalFormatting sqref="B30:V43">
    <cfRule type="cellIs" dxfId="4" priority="4" stopIfTrue="1" operator="between">
      <formula>10</formula>
      <formula>225</formula>
    </cfRule>
    <cfRule type="cellIs" dxfId="3" priority="5" stopIfTrue="1" operator="greaterThan">
      <formula>225</formula>
    </cfRule>
    <cfRule type="cellIs" dxfId="2" priority="6" stopIfTrue="1" operator="lessThan">
      <formula>10</formula>
    </cfRule>
  </conditionalFormatting>
  <conditionalFormatting sqref="B46:V65">
    <cfRule type="cellIs" dxfId="1" priority="7" stopIfTrue="1" operator="lessThan">
      <formula>1</formula>
    </cfRule>
    <cfRule type="cellIs" dxfId="0" priority="8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indexed="41"/>
  </sheetPr>
  <dimension ref="A1:BF855"/>
  <sheetViews>
    <sheetView workbookViewId="0">
      <pane xSplit="4" ySplit="3" topLeftCell="E4" activePane="bottomRight" state="frozenSplit"/>
      <selection pane="topRight" activeCell="C34" sqref="C34"/>
      <selection pane="bottomLeft" activeCell="C34" sqref="C34"/>
      <selection pane="bottomRight" activeCell="BD50" sqref="BD50:BF60"/>
    </sheetView>
  </sheetViews>
  <sheetFormatPr baseColWidth="10" defaultColWidth="11.42578125" defaultRowHeight="12.75" x14ac:dyDescent="0.2"/>
  <cols>
    <col min="1" max="1" width="6.85546875" style="2" bestFit="1" customWidth="1"/>
    <col min="2" max="2" width="6.85546875" style="2" customWidth="1"/>
    <col min="3" max="4" width="5.140625" customWidth="1"/>
    <col min="5" max="5" width="5" bestFit="1" customWidth="1"/>
    <col min="6" max="6" width="6" customWidth="1"/>
    <col min="7" max="13" width="8.85546875" bestFit="1" customWidth="1"/>
    <col min="14" max="14" width="5" bestFit="1" customWidth="1"/>
    <col min="15" max="15" width="6.28515625" customWidth="1"/>
    <col min="16" max="22" width="8.85546875" bestFit="1" customWidth="1"/>
    <col min="23" max="23" width="5" bestFit="1" customWidth="1"/>
    <col min="24" max="24" width="6.140625" customWidth="1"/>
    <col min="25" max="31" width="8.85546875" bestFit="1" customWidth="1"/>
    <col min="32" max="32" width="5" bestFit="1" customWidth="1"/>
    <col min="33" max="33" width="7.28515625" bestFit="1" customWidth="1"/>
    <col min="34" max="40" width="8.85546875" bestFit="1" customWidth="1"/>
    <col min="41" max="41" width="5" bestFit="1" customWidth="1"/>
    <col min="42" max="42" width="7.28515625" bestFit="1" customWidth="1"/>
    <col min="43" max="49" width="8.85546875" bestFit="1" customWidth="1"/>
    <col min="50" max="50" width="5" bestFit="1" customWidth="1"/>
    <col min="51" max="51" width="7.28515625" bestFit="1" customWidth="1"/>
    <col min="52" max="58" width="8.85546875" bestFit="1" customWidth="1"/>
  </cols>
  <sheetData>
    <row r="1" spans="1:58" s="40" customFormat="1" ht="24.75" customHeight="1" x14ac:dyDescent="0.2">
      <c r="A1" s="218"/>
      <c r="B1" s="219"/>
      <c r="C1" s="219"/>
      <c r="D1" s="41"/>
      <c r="E1" s="210" t="s">
        <v>60</v>
      </c>
      <c r="F1" s="210"/>
      <c r="G1" s="210"/>
      <c r="H1" s="210"/>
      <c r="I1" s="210"/>
      <c r="J1" s="210"/>
      <c r="K1" s="210"/>
      <c r="L1" s="210"/>
      <c r="M1" s="211"/>
      <c r="N1" s="220" t="s">
        <v>61</v>
      </c>
      <c r="O1" s="220"/>
      <c r="P1" s="220"/>
      <c r="Q1" s="220"/>
      <c r="R1" s="220"/>
      <c r="S1" s="220"/>
      <c r="T1" s="220"/>
      <c r="U1" s="220"/>
      <c r="V1" s="220"/>
      <c r="W1" s="209" t="s">
        <v>62</v>
      </c>
      <c r="X1" s="210"/>
      <c r="Y1" s="210"/>
      <c r="Z1" s="210"/>
      <c r="AA1" s="210"/>
      <c r="AB1" s="210"/>
      <c r="AC1" s="210"/>
      <c r="AD1" s="210"/>
      <c r="AE1" s="211"/>
      <c r="AF1" s="209" t="s">
        <v>63</v>
      </c>
      <c r="AG1" s="210"/>
      <c r="AH1" s="210"/>
      <c r="AI1" s="210"/>
      <c r="AJ1" s="210"/>
      <c r="AK1" s="210"/>
      <c r="AL1" s="210"/>
      <c r="AM1" s="210"/>
      <c r="AN1" s="211"/>
      <c r="AO1" s="209" t="s">
        <v>62</v>
      </c>
      <c r="AP1" s="210"/>
      <c r="AQ1" s="210"/>
      <c r="AR1" s="210"/>
      <c r="AS1" s="210"/>
      <c r="AT1" s="210"/>
      <c r="AU1" s="210"/>
      <c r="AV1" s="210"/>
      <c r="AW1" s="211"/>
      <c r="AX1" s="209"/>
      <c r="AY1" s="210"/>
      <c r="AZ1" s="210"/>
      <c r="BA1" s="210"/>
      <c r="BB1" s="210"/>
      <c r="BC1" s="210"/>
      <c r="BD1" s="210"/>
      <c r="BE1" s="210"/>
      <c r="BF1" s="211"/>
    </row>
    <row r="2" spans="1:58" s="26" customFormat="1" ht="26.25" hidden="1" customHeight="1" x14ac:dyDescent="0.2">
      <c r="A2" s="36" t="s">
        <v>64</v>
      </c>
      <c r="B2" s="37"/>
      <c r="C2" s="38" t="s">
        <v>65</v>
      </c>
      <c r="D2" s="42" t="s">
        <v>66</v>
      </c>
      <c r="E2" s="38" t="s">
        <v>67</v>
      </c>
      <c r="F2" s="38" t="s">
        <v>68</v>
      </c>
      <c r="G2" s="38" t="s">
        <v>69</v>
      </c>
      <c r="H2" s="38" t="s">
        <v>70</v>
      </c>
      <c r="I2" s="38" t="s">
        <v>71</v>
      </c>
      <c r="J2" s="38" t="s">
        <v>72</v>
      </c>
      <c r="K2" s="38" t="s">
        <v>23</v>
      </c>
      <c r="L2" s="38" t="s">
        <v>73</v>
      </c>
      <c r="M2" s="39" t="s">
        <v>25</v>
      </c>
      <c r="N2" s="38" t="s">
        <v>67</v>
      </c>
      <c r="O2" s="38" t="s">
        <v>68</v>
      </c>
      <c r="P2" s="38" t="s">
        <v>69</v>
      </c>
      <c r="Q2" s="38" t="s">
        <v>70</v>
      </c>
      <c r="R2" s="38" t="s">
        <v>71</v>
      </c>
      <c r="S2" s="38" t="s">
        <v>72</v>
      </c>
      <c r="T2" s="38" t="s">
        <v>23</v>
      </c>
      <c r="U2" s="38" t="s">
        <v>73</v>
      </c>
      <c r="V2" s="39" t="s">
        <v>25</v>
      </c>
      <c r="W2" s="38" t="s">
        <v>67</v>
      </c>
      <c r="X2" s="38" t="s">
        <v>68</v>
      </c>
      <c r="Y2" s="38" t="s">
        <v>69</v>
      </c>
      <c r="Z2" s="38" t="s">
        <v>70</v>
      </c>
      <c r="AA2" s="38" t="s">
        <v>71</v>
      </c>
      <c r="AB2" s="38" t="s">
        <v>72</v>
      </c>
      <c r="AC2" s="38" t="s">
        <v>23</v>
      </c>
      <c r="AD2" s="38" t="s">
        <v>73</v>
      </c>
      <c r="AE2" s="39" t="s">
        <v>25</v>
      </c>
      <c r="AF2" s="38" t="s">
        <v>67</v>
      </c>
      <c r="AG2" s="38" t="s">
        <v>74</v>
      </c>
      <c r="AH2" s="38" t="s">
        <v>69</v>
      </c>
      <c r="AI2" s="38" t="s">
        <v>70</v>
      </c>
      <c r="AJ2" s="38" t="s">
        <v>71</v>
      </c>
      <c r="AK2" s="38" t="s">
        <v>72</v>
      </c>
      <c r="AL2" s="38" t="s">
        <v>23</v>
      </c>
      <c r="AM2" s="38" t="s">
        <v>73</v>
      </c>
      <c r="AN2" s="39" t="s">
        <v>25</v>
      </c>
      <c r="AO2" s="38" t="s">
        <v>67</v>
      </c>
      <c r="AP2" s="38" t="s">
        <v>74</v>
      </c>
      <c r="AQ2" s="38" t="s">
        <v>69</v>
      </c>
      <c r="AR2" s="38" t="s">
        <v>70</v>
      </c>
      <c r="AS2" s="38" t="s">
        <v>71</v>
      </c>
      <c r="AT2" s="38" t="s">
        <v>72</v>
      </c>
      <c r="AU2" s="38" t="s">
        <v>23</v>
      </c>
      <c r="AV2" s="38" t="s">
        <v>73</v>
      </c>
      <c r="AW2" s="39" t="s">
        <v>25</v>
      </c>
      <c r="AX2" s="38" t="s">
        <v>67</v>
      </c>
      <c r="AY2" s="38" t="s">
        <v>74</v>
      </c>
      <c r="AZ2" s="38" t="s">
        <v>69</v>
      </c>
      <c r="BA2" s="38" t="s">
        <v>70</v>
      </c>
      <c r="BB2" s="38" t="s">
        <v>71</v>
      </c>
      <c r="BC2" s="38" t="s">
        <v>72</v>
      </c>
      <c r="BD2" s="38" t="s">
        <v>23</v>
      </c>
      <c r="BE2" s="38" t="s">
        <v>73</v>
      </c>
      <c r="BF2" s="39" t="s">
        <v>25</v>
      </c>
    </row>
    <row r="3" spans="1:58" s="27" customFormat="1" hidden="1" x14ac:dyDescent="0.25">
      <c r="A3" s="31"/>
      <c r="B3" s="32"/>
      <c r="C3" s="33"/>
      <c r="D3" s="43" t="s">
        <v>1</v>
      </c>
      <c r="E3" s="33"/>
      <c r="F3" s="33"/>
      <c r="G3" s="34" t="s">
        <v>75</v>
      </c>
      <c r="H3" s="34" t="s">
        <v>75</v>
      </c>
      <c r="I3" s="34" t="s">
        <v>75</v>
      </c>
      <c r="J3" s="34" t="s">
        <v>75</v>
      </c>
      <c r="K3" s="34" t="s">
        <v>75</v>
      </c>
      <c r="L3" s="34" t="s">
        <v>75</v>
      </c>
      <c r="M3" s="35" t="s">
        <v>75</v>
      </c>
      <c r="N3" s="33"/>
      <c r="O3" s="33"/>
      <c r="P3" s="34" t="s">
        <v>75</v>
      </c>
      <c r="Q3" s="34" t="s">
        <v>75</v>
      </c>
      <c r="R3" s="34" t="s">
        <v>75</v>
      </c>
      <c r="S3" s="34" t="s">
        <v>75</v>
      </c>
      <c r="T3" s="34" t="s">
        <v>75</v>
      </c>
      <c r="U3" s="34" t="s">
        <v>75</v>
      </c>
      <c r="V3" s="35" t="s">
        <v>75</v>
      </c>
      <c r="W3" s="33"/>
      <c r="X3" s="33"/>
      <c r="Y3" s="34" t="s">
        <v>75</v>
      </c>
      <c r="Z3" s="34" t="s">
        <v>75</v>
      </c>
      <c r="AA3" s="34" t="s">
        <v>75</v>
      </c>
      <c r="AB3" s="34" t="s">
        <v>75</v>
      </c>
      <c r="AC3" s="34" t="s">
        <v>75</v>
      </c>
      <c r="AD3" s="34" t="s">
        <v>75</v>
      </c>
      <c r="AE3" s="35" t="s">
        <v>75</v>
      </c>
      <c r="AF3" s="33"/>
      <c r="AG3" s="33"/>
      <c r="AH3" s="34" t="s">
        <v>75</v>
      </c>
      <c r="AI3" s="34" t="s">
        <v>75</v>
      </c>
      <c r="AJ3" s="34" t="s">
        <v>75</v>
      </c>
      <c r="AK3" s="34" t="s">
        <v>75</v>
      </c>
      <c r="AL3" s="34" t="s">
        <v>75</v>
      </c>
      <c r="AM3" s="34" t="s">
        <v>75</v>
      </c>
      <c r="AN3" s="35" t="s">
        <v>75</v>
      </c>
      <c r="AO3" s="33"/>
      <c r="AP3" s="33"/>
      <c r="AQ3" s="34" t="s">
        <v>75</v>
      </c>
      <c r="AR3" s="34" t="s">
        <v>75</v>
      </c>
      <c r="AS3" s="34" t="s">
        <v>75</v>
      </c>
      <c r="AT3" s="34" t="s">
        <v>75</v>
      </c>
      <c r="AU3" s="34" t="s">
        <v>75</v>
      </c>
      <c r="AV3" s="34" t="s">
        <v>75</v>
      </c>
      <c r="AW3" s="35" t="s">
        <v>75</v>
      </c>
      <c r="AX3" s="33"/>
      <c r="AY3" s="33"/>
      <c r="AZ3" s="34" t="s">
        <v>75</v>
      </c>
      <c r="BA3" s="34" t="s">
        <v>75</v>
      </c>
      <c r="BB3" s="34" t="s">
        <v>75</v>
      </c>
      <c r="BC3" s="34" t="s">
        <v>75</v>
      </c>
      <c r="BD3" s="34" t="s">
        <v>75</v>
      </c>
      <c r="BE3" s="34" t="s">
        <v>75</v>
      </c>
      <c r="BF3" s="35" t="s">
        <v>75</v>
      </c>
    </row>
    <row r="4" spans="1:58" s="50" customFormat="1" ht="15" x14ac:dyDescent="0.2">
      <c r="A4" s="214" t="s">
        <v>29</v>
      </c>
      <c r="B4" s="214"/>
      <c r="C4" s="215"/>
      <c r="D4" s="190"/>
      <c r="E4" s="216" t="s">
        <v>76</v>
      </c>
      <c r="F4" s="216"/>
      <c r="G4" s="216"/>
      <c r="H4" s="216"/>
      <c r="I4" s="216"/>
      <c r="J4" s="216"/>
      <c r="K4" s="216"/>
      <c r="L4" s="216"/>
      <c r="M4" s="217"/>
      <c r="N4" s="212"/>
      <c r="O4" s="212"/>
      <c r="P4" s="212"/>
      <c r="Q4" s="212"/>
      <c r="R4" s="212"/>
      <c r="S4" s="212"/>
      <c r="T4" s="212"/>
      <c r="U4" s="212"/>
      <c r="V4" s="213"/>
      <c r="W4" s="212"/>
      <c r="X4" s="212"/>
      <c r="Y4" s="212"/>
      <c r="Z4" s="212"/>
      <c r="AA4" s="212"/>
      <c r="AB4" s="212"/>
      <c r="AC4" s="212"/>
      <c r="AD4" s="212"/>
      <c r="AE4" s="213"/>
      <c r="AF4" s="212"/>
      <c r="AG4" s="212"/>
      <c r="AH4" s="212"/>
      <c r="AI4" s="212"/>
      <c r="AJ4" s="212"/>
      <c r="AK4" s="212"/>
      <c r="AL4" s="212"/>
      <c r="AM4" s="212"/>
      <c r="AN4" s="213"/>
      <c r="AO4" s="212"/>
      <c r="AP4" s="212"/>
      <c r="AQ4" s="212"/>
      <c r="AR4" s="212"/>
      <c r="AS4" s="212"/>
      <c r="AT4" s="212"/>
      <c r="AU4" s="212"/>
      <c r="AV4" s="212"/>
      <c r="AW4" s="213"/>
      <c r="AX4" s="212"/>
      <c r="AY4" s="212"/>
      <c r="AZ4" s="212"/>
      <c r="BA4" s="212"/>
      <c r="BB4" s="212"/>
      <c r="BC4" s="212"/>
      <c r="BD4" s="212"/>
      <c r="BE4" s="212"/>
      <c r="BF4" s="213"/>
    </row>
    <row r="5" spans="1:58" s="50" customFormat="1" ht="11.25" x14ac:dyDescent="0.2">
      <c r="A5" s="44">
        <v>0</v>
      </c>
      <c r="B5" s="45">
        <v>1</v>
      </c>
      <c r="C5" s="46">
        <v>0</v>
      </c>
      <c r="D5" s="47"/>
      <c r="E5" s="48"/>
      <c r="F5" s="48"/>
      <c r="G5" s="48"/>
      <c r="H5" s="48"/>
      <c r="I5" s="48"/>
      <c r="J5" s="48"/>
      <c r="K5" s="48"/>
      <c r="L5" s="48"/>
      <c r="M5" s="49"/>
      <c r="N5" s="48"/>
      <c r="O5" s="48"/>
      <c r="P5" s="48"/>
      <c r="Q5" s="48"/>
      <c r="R5" s="48"/>
      <c r="S5" s="48"/>
      <c r="T5" s="48"/>
      <c r="U5" s="48"/>
      <c r="V5" s="49"/>
      <c r="W5" s="48"/>
      <c r="X5" s="48"/>
      <c r="Y5" s="48"/>
      <c r="Z5" s="48"/>
      <c r="AA5" s="48"/>
      <c r="AB5" s="48"/>
      <c r="AC5" s="48"/>
      <c r="AD5" s="48"/>
      <c r="AE5" s="49"/>
      <c r="AF5" s="48"/>
      <c r="AG5" s="48"/>
      <c r="AH5" s="48"/>
      <c r="AI5" s="48"/>
      <c r="AJ5" s="48"/>
      <c r="AK5" s="48"/>
      <c r="AL5" s="48"/>
      <c r="AM5" s="48"/>
      <c r="AN5" s="49"/>
      <c r="AO5" s="48"/>
      <c r="AP5" s="48"/>
      <c r="AQ5" s="48"/>
      <c r="AR5" s="48"/>
      <c r="AS5" s="48"/>
      <c r="AT5" s="48"/>
      <c r="AU5" s="48"/>
      <c r="AV5" s="48"/>
      <c r="AW5" s="49"/>
      <c r="AX5" s="48"/>
      <c r="AY5" s="48"/>
      <c r="AZ5" s="48"/>
      <c r="BA5" s="48"/>
      <c r="BB5" s="48"/>
      <c r="BC5" s="48"/>
      <c r="BD5" s="48"/>
      <c r="BE5" s="48"/>
      <c r="BF5" s="49"/>
    </row>
    <row r="6" spans="1:58" s="50" customFormat="1" ht="11.25" x14ac:dyDescent="0.2">
      <c r="A6" s="81">
        <v>6.5</v>
      </c>
      <c r="B6" s="93">
        <v>2</v>
      </c>
      <c r="C6" s="94">
        <v>1</v>
      </c>
      <c r="D6" s="95">
        <v>0.75</v>
      </c>
      <c r="E6" s="96"/>
      <c r="F6" s="97"/>
      <c r="G6" s="96"/>
      <c r="H6" s="96"/>
      <c r="I6" s="96"/>
      <c r="J6" s="96"/>
      <c r="K6" s="96"/>
      <c r="L6" s="96"/>
      <c r="M6" s="98"/>
      <c r="N6" s="96"/>
      <c r="O6" s="96"/>
      <c r="P6" s="96"/>
      <c r="Q6" s="96"/>
      <c r="R6" s="96"/>
      <c r="S6" s="96"/>
      <c r="T6" s="96"/>
      <c r="U6" s="96"/>
      <c r="V6" s="98"/>
      <c r="W6" s="96"/>
      <c r="X6" s="96"/>
      <c r="Y6" s="96"/>
      <c r="Z6" s="96"/>
      <c r="AA6" s="96"/>
      <c r="AB6" s="96"/>
      <c r="AC6" s="96"/>
      <c r="AD6" s="96"/>
      <c r="AE6" s="98"/>
      <c r="AF6" s="96"/>
      <c r="AG6" s="96"/>
      <c r="AH6" s="96"/>
      <c r="AI6" s="96"/>
      <c r="AJ6" s="96"/>
      <c r="AK6" s="96"/>
      <c r="AL6" s="96"/>
      <c r="AM6" s="96"/>
      <c r="AN6" s="98"/>
      <c r="AO6" s="96"/>
      <c r="AP6" s="96"/>
      <c r="AQ6" s="96"/>
      <c r="AR6" s="96"/>
      <c r="AS6" s="96"/>
      <c r="AT6" s="96"/>
      <c r="AU6" s="96"/>
      <c r="AV6" s="96"/>
      <c r="AW6" s="98"/>
      <c r="AX6" s="96"/>
      <c r="AY6" s="96"/>
      <c r="AZ6" s="96"/>
      <c r="BA6" s="96"/>
      <c r="BB6" s="96"/>
      <c r="BC6" s="96"/>
      <c r="BD6" s="96"/>
      <c r="BE6" s="96"/>
      <c r="BF6" s="99"/>
    </row>
    <row r="7" spans="1:58" s="50" customFormat="1" ht="11.25" x14ac:dyDescent="0.2">
      <c r="A7" s="82">
        <v>8</v>
      </c>
      <c r="B7" s="100">
        <v>3</v>
      </c>
      <c r="C7" s="27">
        <v>2</v>
      </c>
      <c r="D7" s="52">
        <v>2</v>
      </c>
      <c r="E7" s="53"/>
      <c r="F7" s="83"/>
      <c r="G7" s="53"/>
      <c r="H7" s="53"/>
      <c r="I7" s="53"/>
      <c r="J7" s="53"/>
      <c r="K7" s="53"/>
      <c r="L7" s="53"/>
      <c r="M7" s="54"/>
      <c r="N7" s="53"/>
      <c r="O7" s="53"/>
      <c r="P7" s="53"/>
      <c r="Q7" s="53"/>
      <c r="R7" s="53"/>
      <c r="S7" s="53"/>
      <c r="T7" s="53"/>
      <c r="U7" s="53"/>
      <c r="V7" s="54"/>
      <c r="W7" s="53"/>
      <c r="X7" s="53"/>
      <c r="Y7" s="53"/>
      <c r="Z7" s="53"/>
      <c r="AA7" s="53"/>
      <c r="AB7" s="53"/>
      <c r="AC7" s="53"/>
      <c r="AD7" s="53"/>
      <c r="AE7" s="54"/>
      <c r="AF7" s="53"/>
      <c r="AG7" s="53"/>
      <c r="AH7" s="53"/>
      <c r="AI7" s="53"/>
      <c r="AJ7" s="53"/>
      <c r="AK7" s="53"/>
      <c r="AL7" s="53"/>
      <c r="AM7" s="53"/>
      <c r="AN7" s="54"/>
      <c r="AO7" s="53"/>
      <c r="AP7" s="53"/>
      <c r="AQ7" s="53"/>
      <c r="AR7" s="53"/>
      <c r="AS7" s="53"/>
      <c r="AT7" s="53"/>
      <c r="AU7" s="53"/>
      <c r="AV7" s="53"/>
      <c r="AW7" s="54"/>
      <c r="AX7" s="53"/>
      <c r="AY7" s="53"/>
      <c r="AZ7" s="53"/>
      <c r="BA7" s="53"/>
      <c r="BB7" s="53"/>
      <c r="BC7" s="53"/>
      <c r="BD7" s="53"/>
      <c r="BE7" s="53"/>
      <c r="BF7" s="101"/>
    </row>
    <row r="8" spans="1:58" s="50" customFormat="1" ht="11.25" x14ac:dyDescent="0.2">
      <c r="A8" s="82">
        <v>12.6</v>
      </c>
      <c r="B8" s="100">
        <v>4</v>
      </c>
      <c r="C8" s="27">
        <v>3</v>
      </c>
      <c r="D8" s="52">
        <v>2.5</v>
      </c>
      <c r="E8" s="53"/>
      <c r="F8" s="83"/>
      <c r="G8" s="53"/>
      <c r="H8" s="53"/>
      <c r="I8" s="53"/>
      <c r="J8" s="53"/>
      <c r="K8" s="53"/>
      <c r="L8" s="53"/>
      <c r="M8" s="54"/>
      <c r="N8" s="53"/>
      <c r="O8" s="53"/>
      <c r="P8" s="53"/>
      <c r="Q8" s="53"/>
      <c r="R8" s="53"/>
      <c r="S8" s="53"/>
      <c r="T8" s="53"/>
      <c r="U8" s="53"/>
      <c r="V8" s="54"/>
      <c r="W8" s="53"/>
      <c r="X8" s="53"/>
      <c r="Y8" s="53"/>
      <c r="Z8" s="53"/>
      <c r="AA8" s="53"/>
      <c r="AB8" s="53"/>
      <c r="AC8" s="53"/>
      <c r="AD8" s="53"/>
      <c r="AE8" s="54"/>
      <c r="AF8" s="53"/>
      <c r="AG8" s="53"/>
      <c r="AH8" s="53"/>
      <c r="AI8" s="53"/>
      <c r="AJ8" s="53"/>
      <c r="AK8" s="53"/>
      <c r="AL8" s="53"/>
      <c r="AM8" s="53"/>
      <c r="AN8" s="54"/>
      <c r="AO8" s="53"/>
      <c r="AP8" s="53"/>
      <c r="AQ8" s="53"/>
      <c r="AR8" s="53"/>
      <c r="AS8" s="53"/>
      <c r="AT8" s="53"/>
      <c r="AU8" s="53"/>
      <c r="AV8" s="53"/>
      <c r="AW8" s="54"/>
      <c r="AX8" s="53"/>
      <c r="AY8" s="53"/>
      <c r="AZ8" s="53"/>
      <c r="BA8" s="53"/>
      <c r="BB8" s="53"/>
      <c r="BC8" s="53"/>
      <c r="BD8" s="53"/>
      <c r="BE8" s="53"/>
      <c r="BF8" s="101"/>
    </row>
    <row r="9" spans="1:58" s="50" customFormat="1" ht="11.25" x14ac:dyDescent="0.2">
      <c r="A9" s="84">
        <v>15.9</v>
      </c>
      <c r="B9" s="102">
        <v>5</v>
      </c>
      <c r="C9" s="56">
        <v>4</v>
      </c>
      <c r="D9" s="57">
        <v>3</v>
      </c>
      <c r="E9" s="50">
        <v>100</v>
      </c>
      <c r="F9" s="85">
        <v>8</v>
      </c>
      <c r="G9" s="58"/>
      <c r="H9" s="58"/>
      <c r="I9" s="58"/>
      <c r="J9" s="58"/>
      <c r="K9" s="58"/>
      <c r="L9" s="58"/>
      <c r="M9" s="59"/>
      <c r="N9" s="53"/>
      <c r="O9" s="53"/>
      <c r="P9" s="53"/>
      <c r="Q9" s="53"/>
      <c r="R9" s="53"/>
      <c r="S9" s="53"/>
      <c r="T9" s="53"/>
      <c r="U9" s="53"/>
      <c r="V9" s="54"/>
      <c r="W9" s="53"/>
      <c r="X9" s="53"/>
      <c r="Y9" s="53"/>
      <c r="Z9" s="53"/>
      <c r="AA9" s="53"/>
      <c r="AB9" s="53"/>
      <c r="AC9" s="53"/>
      <c r="AD9" s="53"/>
      <c r="AE9" s="54"/>
      <c r="AF9" s="53"/>
      <c r="AG9" s="53"/>
      <c r="AH9" s="53"/>
      <c r="AI9" s="53"/>
      <c r="AJ9" s="53"/>
      <c r="AK9" s="53"/>
      <c r="AL9" s="53"/>
      <c r="AM9" s="53"/>
      <c r="AN9" s="54"/>
      <c r="AO9" s="53"/>
      <c r="AP9" s="53"/>
      <c r="AQ9" s="53"/>
      <c r="AR9" s="53"/>
      <c r="AS9" s="53"/>
      <c r="AT9" s="53"/>
      <c r="AU9" s="53"/>
      <c r="AV9" s="53"/>
      <c r="AW9" s="54"/>
      <c r="AX9" s="53"/>
      <c r="AY9" s="53"/>
      <c r="AZ9" s="53"/>
      <c r="BA9" s="53"/>
      <c r="BB9" s="53"/>
      <c r="BC9" s="53"/>
      <c r="BD9" s="53"/>
      <c r="BE9" s="53"/>
      <c r="BF9" s="101"/>
    </row>
    <row r="10" spans="1:58" s="50" customFormat="1" ht="11.25" x14ac:dyDescent="0.2">
      <c r="A10" s="84">
        <v>19</v>
      </c>
      <c r="B10" s="102">
        <v>6</v>
      </c>
      <c r="C10" s="56">
        <v>5</v>
      </c>
      <c r="D10" s="57">
        <v>4.3</v>
      </c>
      <c r="E10" s="50">
        <v>150</v>
      </c>
      <c r="F10" s="85">
        <v>12</v>
      </c>
      <c r="G10" s="58"/>
      <c r="H10" s="58"/>
      <c r="I10" s="58"/>
      <c r="J10" s="58"/>
      <c r="K10" s="58"/>
      <c r="L10" s="58"/>
      <c r="M10" s="59"/>
      <c r="N10" s="50">
        <v>150</v>
      </c>
      <c r="O10" s="50">
        <v>12</v>
      </c>
      <c r="P10" s="58"/>
      <c r="Q10" s="58"/>
      <c r="R10" s="58"/>
      <c r="S10" s="58"/>
      <c r="T10" s="58"/>
      <c r="U10" s="58"/>
      <c r="V10" s="59"/>
      <c r="W10" s="50">
        <v>150</v>
      </c>
      <c r="X10" s="50">
        <v>12</v>
      </c>
      <c r="Y10" s="58"/>
      <c r="Z10" s="58"/>
      <c r="AA10" s="58"/>
      <c r="AB10" s="58"/>
      <c r="AC10" s="58"/>
      <c r="AD10" s="58"/>
      <c r="AE10" s="59"/>
      <c r="AF10" s="50">
        <v>150</v>
      </c>
      <c r="AG10" s="50">
        <v>12</v>
      </c>
      <c r="AH10" s="58"/>
      <c r="AI10" s="58"/>
      <c r="AJ10" s="58"/>
      <c r="AK10" s="58"/>
      <c r="AL10" s="58"/>
      <c r="AM10" s="58"/>
      <c r="AN10" s="59"/>
      <c r="AO10" s="50">
        <v>150</v>
      </c>
      <c r="AP10" s="50">
        <v>12</v>
      </c>
      <c r="AQ10" s="58"/>
      <c r="AR10" s="58"/>
      <c r="AS10" s="58"/>
      <c r="AT10" s="58"/>
      <c r="AU10" s="58"/>
      <c r="AV10" s="58"/>
      <c r="AW10" s="59"/>
      <c r="AX10" s="50">
        <v>150</v>
      </c>
      <c r="AY10" s="50">
        <v>12</v>
      </c>
      <c r="AZ10" s="58"/>
      <c r="BA10" s="58"/>
      <c r="BB10" s="58"/>
      <c r="BC10" s="58"/>
      <c r="BD10" s="58"/>
      <c r="BE10" s="58"/>
      <c r="BF10" s="103"/>
    </row>
    <row r="11" spans="1:58" s="50" customFormat="1" ht="11.25" x14ac:dyDescent="0.2">
      <c r="A11" s="84">
        <v>24</v>
      </c>
      <c r="B11" s="102">
        <v>7</v>
      </c>
      <c r="C11" s="56">
        <v>6</v>
      </c>
      <c r="D11" s="57">
        <v>5.2</v>
      </c>
      <c r="E11" s="50">
        <v>200</v>
      </c>
      <c r="F11" s="85">
        <v>12</v>
      </c>
      <c r="G11" s="58"/>
      <c r="H11" s="58"/>
      <c r="I11" s="58"/>
      <c r="J11" s="58"/>
      <c r="K11" s="58"/>
      <c r="L11" s="58"/>
      <c r="M11" s="59"/>
      <c r="N11" s="50">
        <v>200</v>
      </c>
      <c r="O11" s="50">
        <v>12</v>
      </c>
      <c r="P11" s="58"/>
      <c r="Q11" s="58"/>
      <c r="R11" s="58"/>
      <c r="S11" s="58"/>
      <c r="T11" s="58"/>
      <c r="U11" s="58"/>
      <c r="V11" s="59"/>
      <c r="W11" s="50">
        <v>200</v>
      </c>
      <c r="X11" s="50">
        <v>12</v>
      </c>
      <c r="Y11" s="58"/>
      <c r="Z11" s="58"/>
      <c r="AA11" s="58"/>
      <c r="AB11" s="58"/>
      <c r="AC11" s="58"/>
      <c r="AD11" s="58"/>
      <c r="AE11" s="59"/>
      <c r="AF11" s="50">
        <v>200</v>
      </c>
      <c r="AG11" s="50">
        <v>12</v>
      </c>
      <c r="AH11" s="58"/>
      <c r="AI11" s="58"/>
      <c r="AJ11" s="58"/>
      <c r="AK11" s="58"/>
      <c r="AL11" s="58"/>
      <c r="AM11" s="58"/>
      <c r="AN11" s="59"/>
      <c r="AO11" s="50">
        <v>200</v>
      </c>
      <c r="AP11" s="50">
        <v>12</v>
      </c>
      <c r="AQ11" s="58"/>
      <c r="AR11" s="58"/>
      <c r="AS11" s="58"/>
      <c r="AT11" s="58"/>
      <c r="AU11" s="58"/>
      <c r="AV11" s="58"/>
      <c r="AW11" s="59"/>
      <c r="AX11" s="50">
        <v>200</v>
      </c>
      <c r="AY11" s="50">
        <v>12</v>
      </c>
      <c r="AZ11" s="58"/>
      <c r="BA11" s="58"/>
      <c r="BB11" s="58"/>
      <c r="BC11" s="58"/>
      <c r="BD11" s="58"/>
      <c r="BE11" s="58"/>
      <c r="BF11" s="103"/>
    </row>
    <row r="12" spans="1:58" s="50" customFormat="1" ht="11.25" x14ac:dyDescent="0.2">
      <c r="A12" s="84">
        <v>28.5</v>
      </c>
      <c r="B12" s="102">
        <v>8</v>
      </c>
      <c r="C12" s="56">
        <v>7</v>
      </c>
      <c r="D12" s="57">
        <v>3.1</v>
      </c>
      <c r="E12" s="50">
        <v>200</v>
      </c>
      <c r="F12" s="85">
        <v>16</v>
      </c>
      <c r="G12" s="58"/>
      <c r="H12" s="58"/>
      <c r="I12" s="58"/>
      <c r="J12" s="58"/>
      <c r="K12" s="58"/>
      <c r="L12" s="58"/>
      <c r="M12" s="59"/>
      <c r="N12" s="50">
        <v>200</v>
      </c>
      <c r="O12" s="50">
        <v>16</v>
      </c>
      <c r="P12" s="58"/>
      <c r="Q12" s="58"/>
      <c r="R12" s="58"/>
      <c r="S12" s="58"/>
      <c r="T12" s="58"/>
      <c r="U12" s="58"/>
      <c r="V12" s="59"/>
      <c r="W12" s="50">
        <v>200</v>
      </c>
      <c r="X12" s="50">
        <v>16</v>
      </c>
      <c r="Y12" s="58"/>
      <c r="Z12" s="58"/>
      <c r="AA12" s="58"/>
      <c r="AB12" s="58"/>
      <c r="AC12" s="58"/>
      <c r="AD12" s="58"/>
      <c r="AE12" s="59"/>
      <c r="AF12" s="50">
        <v>200</v>
      </c>
      <c r="AG12" s="50">
        <v>16</v>
      </c>
      <c r="AH12" s="58"/>
      <c r="AI12" s="58"/>
      <c r="AJ12" s="58"/>
      <c r="AK12" s="58"/>
      <c r="AL12" s="58"/>
      <c r="AM12" s="58"/>
      <c r="AN12" s="59"/>
      <c r="AO12" s="50">
        <v>200</v>
      </c>
      <c r="AP12" s="50">
        <v>16</v>
      </c>
      <c r="AQ12" s="58"/>
      <c r="AR12" s="58"/>
      <c r="AS12" s="58"/>
      <c r="AT12" s="58"/>
      <c r="AU12" s="58"/>
      <c r="AV12" s="58"/>
      <c r="AW12" s="59"/>
      <c r="AX12" s="50">
        <v>200</v>
      </c>
      <c r="AY12" s="50">
        <v>16</v>
      </c>
      <c r="AZ12" s="58"/>
      <c r="BA12" s="58"/>
      <c r="BB12" s="58"/>
      <c r="BC12" s="58"/>
      <c r="BD12" s="58"/>
      <c r="BE12" s="58"/>
      <c r="BF12" s="103"/>
    </row>
    <row r="13" spans="1:58" s="50" customFormat="1" ht="11.25" x14ac:dyDescent="0.2">
      <c r="A13" s="84">
        <v>38</v>
      </c>
      <c r="B13" s="102">
        <v>9</v>
      </c>
      <c r="C13" s="56">
        <v>8</v>
      </c>
      <c r="D13" s="57">
        <v>3.1</v>
      </c>
      <c r="E13" s="50">
        <v>200</v>
      </c>
      <c r="F13" s="85">
        <v>20</v>
      </c>
      <c r="G13" s="58"/>
      <c r="H13" s="58"/>
      <c r="I13" s="58"/>
      <c r="J13" s="58"/>
      <c r="K13" s="58"/>
      <c r="L13" s="58"/>
      <c r="M13" s="59"/>
      <c r="N13" s="50">
        <v>200</v>
      </c>
      <c r="O13" s="50">
        <v>20</v>
      </c>
      <c r="P13" s="58"/>
      <c r="Q13" s="58"/>
      <c r="R13" s="58"/>
      <c r="S13" s="58"/>
      <c r="T13" s="58"/>
      <c r="U13" s="58"/>
      <c r="V13" s="59"/>
      <c r="W13" s="50">
        <v>200</v>
      </c>
      <c r="X13" s="50">
        <v>20</v>
      </c>
      <c r="Y13" s="58"/>
      <c r="Z13" s="58"/>
      <c r="AA13" s="58"/>
      <c r="AB13" s="58"/>
      <c r="AC13" s="58"/>
      <c r="AD13" s="58"/>
      <c r="AE13" s="59"/>
      <c r="AF13" s="50">
        <v>200</v>
      </c>
      <c r="AG13" s="50">
        <v>20</v>
      </c>
      <c r="AH13" s="58"/>
      <c r="AI13" s="58"/>
      <c r="AJ13" s="58"/>
      <c r="AK13" s="58"/>
      <c r="AL13" s="58"/>
      <c r="AM13" s="58"/>
      <c r="AN13" s="59"/>
      <c r="AO13" s="50">
        <v>200</v>
      </c>
      <c r="AP13" s="50">
        <v>20</v>
      </c>
      <c r="AQ13" s="58"/>
      <c r="AR13" s="58"/>
      <c r="AS13" s="58"/>
      <c r="AT13" s="58"/>
      <c r="AU13" s="58"/>
      <c r="AV13" s="58"/>
      <c r="AW13" s="59"/>
      <c r="AX13" s="50">
        <v>200</v>
      </c>
      <c r="AY13" s="50">
        <v>20</v>
      </c>
      <c r="AZ13" s="58"/>
      <c r="BA13" s="58"/>
      <c r="BB13" s="58"/>
      <c r="BC13" s="58"/>
      <c r="BD13" s="58"/>
      <c r="BE13" s="58"/>
      <c r="BF13" s="103"/>
    </row>
    <row r="14" spans="1:58" s="50" customFormat="1" ht="11.25" x14ac:dyDescent="0.2">
      <c r="A14" s="84">
        <v>44</v>
      </c>
      <c r="B14" s="102">
        <v>10</v>
      </c>
      <c r="C14" s="56">
        <v>9</v>
      </c>
      <c r="D14" s="57">
        <v>4.8</v>
      </c>
      <c r="E14" s="50">
        <v>200</v>
      </c>
      <c r="F14" s="85">
        <v>24</v>
      </c>
      <c r="G14" s="58"/>
      <c r="H14" s="58"/>
      <c r="I14" s="58"/>
      <c r="J14" s="58"/>
      <c r="K14" s="58"/>
      <c r="L14" s="58"/>
      <c r="M14" s="59"/>
      <c r="N14" s="50">
        <v>200</v>
      </c>
      <c r="O14" s="50">
        <v>24</v>
      </c>
      <c r="P14" s="58"/>
      <c r="Q14" s="58"/>
      <c r="R14" s="58"/>
      <c r="S14" s="58"/>
      <c r="T14" s="58"/>
      <c r="U14" s="58"/>
      <c r="V14" s="59"/>
      <c r="W14" s="50">
        <v>200</v>
      </c>
      <c r="X14" s="50">
        <v>24</v>
      </c>
      <c r="Y14" s="58"/>
      <c r="Z14" s="58"/>
      <c r="AA14" s="58"/>
      <c r="AB14" s="58"/>
      <c r="AC14" s="58"/>
      <c r="AD14" s="58"/>
      <c r="AE14" s="59"/>
      <c r="AF14" s="50">
        <v>200</v>
      </c>
      <c r="AG14" s="50">
        <v>24</v>
      </c>
      <c r="AH14" s="58"/>
      <c r="AI14" s="58"/>
      <c r="AJ14" s="58"/>
      <c r="AK14" s="58"/>
      <c r="AL14" s="58"/>
      <c r="AM14" s="58"/>
      <c r="AN14" s="59"/>
      <c r="AO14" s="50">
        <v>200</v>
      </c>
      <c r="AP14" s="50">
        <v>24</v>
      </c>
      <c r="AQ14" s="58"/>
      <c r="AR14" s="58"/>
      <c r="AS14" s="58"/>
      <c r="AT14" s="58"/>
      <c r="AU14" s="58"/>
      <c r="AV14" s="58"/>
      <c r="AW14" s="59"/>
      <c r="AX14" s="50">
        <v>200</v>
      </c>
      <c r="AY14" s="50">
        <v>24</v>
      </c>
      <c r="AZ14" s="58"/>
      <c r="BA14" s="58"/>
      <c r="BB14" s="58"/>
      <c r="BC14" s="58"/>
      <c r="BD14" s="58"/>
      <c r="BE14" s="58"/>
      <c r="BF14" s="103"/>
    </row>
    <row r="15" spans="1:58" s="50" customFormat="1" ht="11.25" x14ac:dyDescent="0.2">
      <c r="A15" s="84">
        <v>53.5</v>
      </c>
      <c r="B15" s="102">
        <v>11</v>
      </c>
      <c r="C15" s="56">
        <v>10</v>
      </c>
      <c r="D15" s="57">
        <v>6.4</v>
      </c>
      <c r="E15" s="50">
        <v>200</v>
      </c>
      <c r="F15" s="85">
        <v>24</v>
      </c>
      <c r="G15" s="58"/>
      <c r="H15" s="58"/>
      <c r="I15" s="58"/>
      <c r="J15" s="58"/>
      <c r="K15" s="58"/>
      <c r="L15" s="58"/>
      <c r="M15" s="59"/>
      <c r="N15" s="50">
        <v>200</v>
      </c>
      <c r="O15" s="50">
        <v>24</v>
      </c>
      <c r="P15" s="58"/>
      <c r="Q15" s="58"/>
      <c r="R15" s="58"/>
      <c r="S15" s="58"/>
      <c r="T15" s="58"/>
      <c r="U15" s="58"/>
      <c r="V15" s="59"/>
      <c r="W15" s="50">
        <v>200</v>
      </c>
      <c r="X15" s="50">
        <v>24</v>
      </c>
      <c r="Y15" s="58"/>
      <c r="Z15" s="58"/>
      <c r="AA15" s="58"/>
      <c r="AB15" s="58"/>
      <c r="AC15" s="58"/>
      <c r="AD15" s="58"/>
      <c r="AE15" s="59"/>
      <c r="AF15" s="50">
        <v>200</v>
      </c>
      <c r="AG15" s="50">
        <v>24</v>
      </c>
      <c r="AH15" s="58"/>
      <c r="AI15" s="58"/>
      <c r="AJ15" s="58"/>
      <c r="AK15" s="58"/>
      <c r="AL15" s="58"/>
      <c r="AM15" s="58"/>
      <c r="AN15" s="59"/>
      <c r="AO15" s="50">
        <v>200</v>
      </c>
      <c r="AP15" s="50">
        <v>24</v>
      </c>
      <c r="AQ15" s="58"/>
      <c r="AR15" s="58"/>
      <c r="AS15" s="58"/>
      <c r="AT15" s="58"/>
      <c r="AU15" s="58"/>
      <c r="AV15" s="58"/>
      <c r="AW15" s="59"/>
      <c r="AX15" s="50">
        <v>200</v>
      </c>
      <c r="AY15" s="50">
        <v>24</v>
      </c>
      <c r="AZ15" s="58"/>
      <c r="BA15" s="58"/>
      <c r="BB15" s="58"/>
      <c r="BC15" s="58"/>
      <c r="BD15" s="58"/>
      <c r="BE15" s="58"/>
      <c r="BF15" s="103"/>
    </row>
    <row r="16" spans="1:58" s="50" customFormat="1" ht="11.25" x14ac:dyDescent="0.2">
      <c r="A16" s="84">
        <v>56</v>
      </c>
      <c r="B16" s="102">
        <v>12</v>
      </c>
      <c r="C16" s="56">
        <v>10</v>
      </c>
      <c r="D16" s="57">
        <v>6.4</v>
      </c>
      <c r="E16" s="50">
        <v>200</v>
      </c>
      <c r="F16" s="85">
        <v>24</v>
      </c>
      <c r="G16" s="58"/>
      <c r="H16" s="58"/>
      <c r="I16" s="58"/>
      <c r="J16" s="58"/>
      <c r="K16" s="58"/>
      <c r="L16" s="58"/>
      <c r="M16" s="59"/>
      <c r="N16" s="50">
        <v>200</v>
      </c>
      <c r="O16" s="50">
        <v>24</v>
      </c>
      <c r="P16" s="58"/>
      <c r="Q16" s="58"/>
      <c r="R16" s="58"/>
      <c r="S16" s="58"/>
      <c r="T16" s="58"/>
      <c r="U16" s="58"/>
      <c r="V16" s="59"/>
      <c r="W16" s="50">
        <v>200</v>
      </c>
      <c r="X16" s="50">
        <v>24</v>
      </c>
      <c r="Y16" s="58"/>
      <c r="Z16" s="58"/>
      <c r="AA16" s="58"/>
      <c r="AB16" s="58"/>
      <c r="AC16" s="58"/>
      <c r="AD16" s="58"/>
      <c r="AE16" s="59"/>
      <c r="AF16" s="50">
        <v>200</v>
      </c>
      <c r="AG16" s="50">
        <v>24</v>
      </c>
      <c r="AH16" s="58"/>
      <c r="AI16" s="58"/>
      <c r="AJ16" s="58"/>
      <c r="AK16" s="58"/>
      <c r="AL16" s="58"/>
      <c r="AM16" s="58"/>
      <c r="AN16" s="59"/>
      <c r="AO16" s="50">
        <v>200</v>
      </c>
      <c r="AP16" s="50">
        <v>24</v>
      </c>
      <c r="AQ16" s="58"/>
      <c r="AR16" s="58"/>
      <c r="AS16" s="58"/>
      <c r="AT16" s="58"/>
      <c r="AU16" s="58"/>
      <c r="AV16" s="58"/>
      <c r="AW16" s="59"/>
      <c r="AX16" s="50">
        <v>200</v>
      </c>
      <c r="AY16" s="50">
        <v>24</v>
      </c>
      <c r="AZ16" s="58"/>
      <c r="BA16" s="58"/>
      <c r="BB16" s="58"/>
      <c r="BC16" s="58"/>
      <c r="BD16" s="58"/>
      <c r="BE16" s="58"/>
      <c r="BF16" s="103"/>
    </row>
    <row r="17" spans="1:58" s="50" customFormat="1" ht="11.25" x14ac:dyDescent="0.2">
      <c r="A17" s="84">
        <v>66.5</v>
      </c>
      <c r="B17" s="102">
        <v>13</v>
      </c>
      <c r="C17" s="56">
        <v>11</v>
      </c>
      <c r="D17" s="57">
        <v>6.4</v>
      </c>
      <c r="E17" s="50">
        <v>300</v>
      </c>
      <c r="F17" s="85">
        <v>30</v>
      </c>
      <c r="G17" s="58"/>
      <c r="H17" s="58"/>
      <c r="I17" s="58"/>
      <c r="J17" s="58"/>
      <c r="K17" s="58"/>
      <c r="L17" s="58"/>
      <c r="M17" s="59"/>
      <c r="N17" s="50">
        <v>300</v>
      </c>
      <c r="O17" s="50">
        <v>30</v>
      </c>
      <c r="P17" s="58"/>
      <c r="Q17" s="58"/>
      <c r="R17" s="58"/>
      <c r="S17" s="58"/>
      <c r="T17" s="58"/>
      <c r="U17" s="58"/>
      <c r="V17" s="59"/>
      <c r="W17" s="50">
        <v>300</v>
      </c>
      <c r="X17" s="50">
        <v>30</v>
      </c>
      <c r="Y17" s="58"/>
      <c r="Z17" s="58"/>
      <c r="AA17" s="58"/>
      <c r="AB17" s="58"/>
      <c r="AC17" s="58"/>
      <c r="AD17" s="58"/>
      <c r="AE17" s="59"/>
      <c r="AF17" s="50">
        <v>300</v>
      </c>
      <c r="AG17" s="50">
        <v>30</v>
      </c>
      <c r="AH17" s="58"/>
      <c r="AI17" s="58"/>
      <c r="AJ17" s="58"/>
      <c r="AK17" s="58"/>
      <c r="AL17" s="58"/>
      <c r="AM17" s="58"/>
      <c r="AN17" s="59"/>
      <c r="AO17" s="50">
        <v>300</v>
      </c>
      <c r="AP17" s="50">
        <v>30</v>
      </c>
      <c r="AQ17" s="58"/>
      <c r="AR17" s="58"/>
      <c r="AS17" s="58"/>
      <c r="AT17" s="58"/>
      <c r="AU17" s="58"/>
      <c r="AV17" s="58"/>
      <c r="AW17" s="59"/>
      <c r="AX17" s="50">
        <v>300</v>
      </c>
      <c r="AY17" s="50">
        <v>30</v>
      </c>
      <c r="AZ17" s="58"/>
      <c r="BA17" s="58"/>
      <c r="BB17" s="58"/>
      <c r="BC17" s="58"/>
      <c r="BD17" s="58"/>
      <c r="BE17" s="58"/>
      <c r="BF17" s="103"/>
    </row>
    <row r="18" spans="1:58" s="50" customFormat="1" ht="11.25" x14ac:dyDescent="0.2">
      <c r="A18" s="84">
        <v>77</v>
      </c>
      <c r="B18" s="102">
        <v>14</v>
      </c>
      <c r="C18" s="56">
        <v>11</v>
      </c>
      <c r="D18" s="57">
        <v>6.4</v>
      </c>
      <c r="E18" s="50">
        <v>300</v>
      </c>
      <c r="F18" s="85">
        <v>30</v>
      </c>
      <c r="G18" s="58"/>
      <c r="H18" s="58"/>
      <c r="I18" s="58"/>
      <c r="J18" s="58"/>
      <c r="K18" s="58"/>
      <c r="L18" s="58"/>
      <c r="M18" s="59"/>
      <c r="N18" s="50">
        <v>300</v>
      </c>
      <c r="O18" s="50">
        <v>30</v>
      </c>
      <c r="P18" s="58"/>
      <c r="Q18" s="58"/>
      <c r="R18" s="58"/>
      <c r="S18" s="58"/>
      <c r="T18" s="58"/>
      <c r="U18" s="58"/>
      <c r="V18" s="59"/>
      <c r="W18" s="50">
        <v>300</v>
      </c>
      <c r="X18" s="50">
        <v>30</v>
      </c>
      <c r="Y18" s="58"/>
      <c r="Z18" s="58"/>
      <c r="AA18" s="58"/>
      <c r="AB18" s="58"/>
      <c r="AC18" s="58"/>
      <c r="AD18" s="58"/>
      <c r="AE18" s="59"/>
      <c r="AF18" s="50">
        <v>300</v>
      </c>
      <c r="AG18" s="50">
        <v>30</v>
      </c>
      <c r="AH18" s="58"/>
      <c r="AI18" s="58"/>
      <c r="AJ18" s="58"/>
      <c r="AK18" s="58"/>
      <c r="AL18" s="58"/>
      <c r="AM18" s="58"/>
      <c r="AN18" s="59"/>
      <c r="AO18" s="50">
        <v>300</v>
      </c>
      <c r="AP18" s="50">
        <v>30</v>
      </c>
      <c r="AQ18" s="58"/>
      <c r="AR18" s="58"/>
      <c r="AS18" s="58"/>
      <c r="AT18" s="58"/>
      <c r="AU18" s="58"/>
      <c r="AV18" s="58"/>
      <c r="AW18" s="59"/>
      <c r="AX18" s="50">
        <v>300</v>
      </c>
      <c r="AY18" s="50">
        <v>30</v>
      </c>
      <c r="AZ18" s="58"/>
      <c r="BA18" s="58"/>
      <c r="BB18" s="58"/>
      <c r="BC18" s="58"/>
      <c r="BD18" s="58"/>
      <c r="BE18" s="58"/>
      <c r="BF18" s="103"/>
    </row>
    <row r="19" spans="1:58" s="50" customFormat="1" ht="11.25" x14ac:dyDescent="0.2">
      <c r="A19" s="84">
        <v>85.5</v>
      </c>
      <c r="B19" s="102">
        <v>15</v>
      </c>
      <c r="C19" s="56">
        <v>12</v>
      </c>
      <c r="D19" s="57">
        <v>7.9</v>
      </c>
      <c r="E19" s="50">
        <v>300</v>
      </c>
      <c r="F19" s="85">
        <v>30</v>
      </c>
      <c r="G19" s="58"/>
      <c r="H19" s="58"/>
      <c r="I19" s="58"/>
      <c r="J19" s="58"/>
      <c r="K19" s="58"/>
      <c r="L19" s="58"/>
      <c r="M19" s="59"/>
      <c r="N19" s="50">
        <v>300</v>
      </c>
      <c r="O19" s="50">
        <v>30</v>
      </c>
      <c r="P19" s="58"/>
      <c r="Q19" s="58"/>
      <c r="R19" s="58"/>
      <c r="S19" s="58"/>
      <c r="T19" s="58"/>
      <c r="U19" s="58"/>
      <c r="V19" s="59"/>
      <c r="W19" s="50">
        <v>300</v>
      </c>
      <c r="X19" s="50">
        <v>30</v>
      </c>
      <c r="Y19" s="58"/>
      <c r="Z19" s="58"/>
      <c r="AA19" s="58"/>
      <c r="AB19" s="58"/>
      <c r="AC19" s="58"/>
      <c r="AD19" s="58"/>
      <c r="AE19" s="59"/>
      <c r="AF19" s="50">
        <v>300</v>
      </c>
      <c r="AG19" s="50">
        <v>30</v>
      </c>
      <c r="AH19" s="58"/>
      <c r="AI19" s="58"/>
      <c r="AJ19" s="58"/>
      <c r="AK19" s="58"/>
      <c r="AL19" s="58"/>
      <c r="AM19" s="58"/>
      <c r="AN19" s="59"/>
      <c r="AO19" s="50">
        <v>300</v>
      </c>
      <c r="AP19" s="50">
        <v>30</v>
      </c>
      <c r="AQ19" s="58"/>
      <c r="AR19" s="58"/>
      <c r="AS19" s="58"/>
      <c r="AT19" s="58"/>
      <c r="AU19" s="58"/>
      <c r="AV19" s="58"/>
      <c r="AW19" s="59"/>
      <c r="AX19" s="50">
        <v>300</v>
      </c>
      <c r="AY19" s="50">
        <v>30</v>
      </c>
      <c r="AZ19" s="58"/>
      <c r="BA19" s="58"/>
      <c r="BB19" s="58"/>
      <c r="BC19" s="58"/>
      <c r="BD19" s="58"/>
      <c r="BE19" s="58"/>
      <c r="BF19" s="103"/>
    </row>
    <row r="20" spans="1:58" s="50" customFormat="1" ht="11.25" x14ac:dyDescent="0.2">
      <c r="A20" s="84">
        <v>101</v>
      </c>
      <c r="B20" s="102">
        <v>16</v>
      </c>
      <c r="C20" s="56">
        <v>12</v>
      </c>
      <c r="D20" s="57">
        <v>7.9</v>
      </c>
      <c r="E20" s="50">
        <v>300</v>
      </c>
      <c r="F20" s="85">
        <v>30</v>
      </c>
      <c r="G20" s="58"/>
      <c r="H20" s="58"/>
      <c r="I20" s="58"/>
      <c r="J20" s="58"/>
      <c r="K20" s="58"/>
      <c r="L20" s="58"/>
      <c r="M20" s="59"/>
      <c r="N20" s="50">
        <v>300</v>
      </c>
      <c r="O20" s="50">
        <v>30</v>
      </c>
      <c r="P20" s="58"/>
      <c r="Q20" s="58"/>
      <c r="R20" s="58"/>
      <c r="S20" s="58"/>
      <c r="T20" s="58"/>
      <c r="U20" s="58"/>
      <c r="V20" s="59"/>
      <c r="W20" s="50">
        <v>300</v>
      </c>
      <c r="X20" s="50">
        <v>30</v>
      </c>
      <c r="Y20" s="58"/>
      <c r="Z20" s="58"/>
      <c r="AA20" s="58"/>
      <c r="AB20" s="58"/>
      <c r="AC20" s="58"/>
      <c r="AD20" s="58"/>
      <c r="AE20" s="59"/>
      <c r="AF20" s="50">
        <v>300</v>
      </c>
      <c r="AG20" s="50">
        <v>30</v>
      </c>
      <c r="AH20" s="58"/>
      <c r="AI20" s="58"/>
      <c r="AJ20" s="58"/>
      <c r="AK20" s="58"/>
      <c r="AL20" s="58"/>
      <c r="AM20" s="58"/>
      <c r="AN20" s="59"/>
      <c r="AO20" s="50">
        <v>300</v>
      </c>
      <c r="AP20" s="50">
        <v>30</v>
      </c>
      <c r="AQ20" s="58"/>
      <c r="AR20" s="58"/>
      <c r="AS20" s="58"/>
      <c r="AT20" s="58"/>
      <c r="AU20" s="58"/>
      <c r="AV20" s="58"/>
      <c r="AW20" s="59"/>
      <c r="AX20" s="50">
        <v>300</v>
      </c>
      <c r="AY20" s="50">
        <v>30</v>
      </c>
      <c r="AZ20" s="58"/>
      <c r="BA20" s="58"/>
      <c r="BB20" s="58"/>
      <c r="BC20" s="58"/>
      <c r="BD20" s="58"/>
      <c r="BE20" s="58"/>
      <c r="BF20" s="103"/>
    </row>
    <row r="21" spans="1:58" s="50" customFormat="1" ht="11.25" x14ac:dyDescent="0.2">
      <c r="A21" s="84">
        <v>117.5</v>
      </c>
      <c r="B21" s="102">
        <v>17</v>
      </c>
      <c r="C21" s="56">
        <v>13</v>
      </c>
      <c r="D21" s="57">
        <v>9.5</v>
      </c>
      <c r="E21" s="53"/>
      <c r="F21" s="83"/>
      <c r="G21" s="53"/>
      <c r="H21" s="53"/>
      <c r="I21" s="53"/>
      <c r="J21" s="53"/>
      <c r="K21" s="53"/>
      <c r="L21" s="53"/>
      <c r="M21" s="54"/>
      <c r="N21" s="53"/>
      <c r="O21" s="53"/>
      <c r="P21" s="53"/>
      <c r="Q21" s="53"/>
      <c r="R21" s="53"/>
      <c r="S21" s="53"/>
      <c r="T21" s="53"/>
      <c r="U21" s="53"/>
      <c r="V21" s="54"/>
      <c r="W21" s="53"/>
      <c r="X21" s="53"/>
      <c r="Y21" s="53"/>
      <c r="Z21" s="53"/>
      <c r="AA21" s="53"/>
      <c r="AB21" s="53"/>
      <c r="AC21" s="53"/>
      <c r="AD21" s="53"/>
      <c r="AE21" s="54"/>
      <c r="AF21" s="53"/>
      <c r="AG21" s="53"/>
      <c r="AH21" s="53"/>
      <c r="AI21" s="53"/>
      <c r="AJ21" s="53"/>
      <c r="AK21" s="53"/>
      <c r="AL21" s="53"/>
      <c r="AM21" s="53"/>
      <c r="AN21" s="54"/>
      <c r="AO21" s="53"/>
      <c r="AP21" s="53"/>
      <c r="AQ21" s="53"/>
      <c r="AR21" s="53"/>
      <c r="AS21" s="53"/>
      <c r="AT21" s="53"/>
      <c r="AU21" s="53"/>
      <c r="AV21" s="53"/>
      <c r="AW21" s="54"/>
      <c r="AX21" s="53"/>
      <c r="AY21" s="53"/>
      <c r="AZ21" s="53"/>
      <c r="BA21" s="53"/>
      <c r="BB21" s="53"/>
      <c r="BC21" s="53"/>
      <c r="BD21" s="53"/>
      <c r="BE21" s="53"/>
      <c r="BF21" s="101"/>
    </row>
    <row r="22" spans="1:58" s="50" customFormat="1" ht="11.25" x14ac:dyDescent="0.2">
      <c r="A22" s="86">
        <v>130</v>
      </c>
      <c r="B22" s="104">
        <v>18</v>
      </c>
      <c r="C22" s="105">
        <v>13</v>
      </c>
      <c r="D22" s="106">
        <v>9.5</v>
      </c>
      <c r="E22" s="107"/>
      <c r="F22" s="108"/>
      <c r="G22" s="107"/>
      <c r="H22" s="107"/>
      <c r="I22" s="107"/>
      <c r="J22" s="107"/>
      <c r="K22" s="107"/>
      <c r="L22" s="107"/>
      <c r="M22" s="109"/>
      <c r="N22" s="107"/>
      <c r="O22" s="107"/>
      <c r="P22" s="107"/>
      <c r="Q22" s="107"/>
      <c r="R22" s="107"/>
      <c r="S22" s="107"/>
      <c r="T22" s="107"/>
      <c r="U22" s="107"/>
      <c r="V22" s="109"/>
      <c r="W22" s="107"/>
      <c r="X22" s="107"/>
      <c r="Y22" s="107"/>
      <c r="Z22" s="107"/>
      <c r="AA22" s="107"/>
      <c r="AB22" s="107"/>
      <c r="AC22" s="107"/>
      <c r="AD22" s="107"/>
      <c r="AE22" s="109"/>
      <c r="AF22" s="107"/>
      <c r="AG22" s="107"/>
      <c r="AH22" s="107"/>
      <c r="AI22" s="107"/>
      <c r="AJ22" s="107"/>
      <c r="AK22" s="107"/>
      <c r="AL22" s="107"/>
      <c r="AM22" s="107"/>
      <c r="AN22" s="109"/>
      <c r="AO22" s="107"/>
      <c r="AP22" s="107"/>
      <c r="AQ22" s="107"/>
      <c r="AR22" s="107"/>
      <c r="AS22" s="107"/>
      <c r="AT22" s="107"/>
      <c r="AU22" s="107"/>
      <c r="AV22" s="107"/>
      <c r="AW22" s="109"/>
      <c r="AX22" s="107"/>
      <c r="AY22" s="107"/>
      <c r="AZ22" s="107"/>
      <c r="BA22" s="107"/>
      <c r="BB22" s="107"/>
      <c r="BC22" s="107"/>
      <c r="BD22" s="107"/>
      <c r="BE22" s="107"/>
      <c r="BF22" s="110"/>
    </row>
    <row r="23" spans="1:58" s="50" customFormat="1" ht="11.25" x14ac:dyDescent="0.2">
      <c r="A23" s="60">
        <v>168.3</v>
      </c>
      <c r="B23" s="61"/>
      <c r="C23" s="62"/>
      <c r="D23" s="63"/>
      <c r="E23" s="64"/>
      <c r="F23" s="64"/>
      <c r="G23" s="64"/>
      <c r="H23" s="64"/>
      <c r="I23" s="64"/>
      <c r="J23" s="64"/>
      <c r="K23" s="64"/>
      <c r="L23" s="64"/>
      <c r="M23" s="65"/>
      <c r="N23" s="64"/>
      <c r="O23" s="64"/>
      <c r="P23" s="64"/>
      <c r="Q23" s="64"/>
      <c r="R23" s="64"/>
      <c r="S23" s="64"/>
      <c r="T23" s="64"/>
      <c r="U23" s="64"/>
      <c r="V23" s="65"/>
      <c r="W23" s="64"/>
      <c r="X23" s="64"/>
      <c r="Y23" s="64"/>
      <c r="Z23" s="64"/>
      <c r="AA23" s="64"/>
      <c r="AB23" s="64"/>
      <c r="AC23" s="64"/>
      <c r="AD23" s="64"/>
      <c r="AE23" s="65"/>
      <c r="AF23" s="64"/>
      <c r="AG23" s="64"/>
      <c r="AH23" s="64"/>
      <c r="AI23" s="64"/>
      <c r="AJ23" s="64"/>
      <c r="AK23" s="64"/>
      <c r="AL23" s="64"/>
      <c r="AM23" s="64"/>
      <c r="AN23" s="65"/>
      <c r="AO23" s="64"/>
      <c r="AP23" s="64"/>
      <c r="AQ23" s="64"/>
      <c r="AR23" s="64"/>
      <c r="AS23" s="64"/>
      <c r="AT23" s="64"/>
      <c r="AU23" s="64"/>
      <c r="AV23" s="64"/>
      <c r="AW23" s="65"/>
      <c r="AX23" s="64"/>
      <c r="AY23" s="64"/>
      <c r="AZ23" s="64"/>
      <c r="BA23" s="64"/>
      <c r="BB23" s="64"/>
      <c r="BC23" s="64"/>
      <c r="BD23" s="64"/>
      <c r="BE23" s="64"/>
      <c r="BF23" s="65"/>
    </row>
    <row r="24" spans="1:58" s="50" customFormat="1" ht="15" x14ac:dyDescent="0.2">
      <c r="A24" s="214" t="s">
        <v>31</v>
      </c>
      <c r="B24" s="214"/>
      <c r="C24" s="215"/>
      <c r="D24" s="190"/>
      <c r="E24" s="216" t="s">
        <v>77</v>
      </c>
      <c r="F24" s="216"/>
      <c r="G24" s="216"/>
      <c r="H24" s="216"/>
      <c r="I24" s="216"/>
      <c r="J24" s="216"/>
      <c r="K24" s="216"/>
      <c r="L24" s="216"/>
      <c r="M24" s="217"/>
      <c r="N24" s="212"/>
      <c r="O24" s="212"/>
      <c r="P24" s="212"/>
      <c r="Q24" s="212"/>
      <c r="R24" s="212"/>
      <c r="S24" s="212"/>
      <c r="T24" s="212"/>
      <c r="U24" s="212"/>
      <c r="V24" s="213"/>
      <c r="W24" s="212"/>
      <c r="X24" s="212"/>
      <c r="Y24" s="212"/>
      <c r="Z24" s="212"/>
      <c r="AA24" s="212"/>
      <c r="AB24" s="212"/>
      <c r="AC24" s="212"/>
      <c r="AD24" s="212"/>
      <c r="AE24" s="213"/>
      <c r="AF24" s="212"/>
      <c r="AG24" s="212"/>
      <c r="AH24" s="212"/>
      <c r="AI24" s="212"/>
      <c r="AJ24" s="212"/>
      <c r="AK24" s="212"/>
      <c r="AL24" s="212"/>
      <c r="AM24" s="212"/>
      <c r="AN24" s="213"/>
      <c r="AO24" s="212"/>
      <c r="AP24" s="212"/>
      <c r="AQ24" s="212"/>
      <c r="AR24" s="212"/>
      <c r="AS24" s="212"/>
      <c r="AT24" s="212"/>
      <c r="AU24" s="212"/>
      <c r="AV24" s="212"/>
      <c r="AW24" s="213"/>
      <c r="AX24" s="212"/>
      <c r="AY24" s="212"/>
      <c r="AZ24" s="212"/>
      <c r="BA24" s="212"/>
      <c r="BB24" s="212"/>
      <c r="BC24" s="212"/>
      <c r="BD24" s="212"/>
      <c r="BE24" s="212"/>
      <c r="BF24" s="213"/>
    </row>
    <row r="25" spans="1:58" s="50" customFormat="1" ht="11.25" x14ac:dyDescent="0.2">
      <c r="A25" s="44">
        <v>0</v>
      </c>
      <c r="B25" s="45">
        <v>1</v>
      </c>
      <c r="C25" s="46">
        <v>0</v>
      </c>
      <c r="D25" s="47"/>
      <c r="E25" s="48"/>
      <c r="F25" s="48"/>
      <c r="G25" s="48"/>
      <c r="H25" s="48"/>
      <c r="I25" s="48"/>
      <c r="J25" s="48"/>
      <c r="K25" s="48"/>
      <c r="L25" s="48"/>
      <c r="M25" s="49"/>
      <c r="N25" s="48"/>
      <c r="O25" s="48"/>
      <c r="P25" s="48"/>
      <c r="Q25" s="48"/>
      <c r="R25" s="48"/>
      <c r="S25" s="48"/>
      <c r="T25" s="48"/>
      <c r="U25" s="48"/>
      <c r="V25" s="49"/>
      <c r="W25" s="48"/>
      <c r="X25" s="48"/>
      <c r="Y25" s="48"/>
      <c r="Z25" s="48"/>
      <c r="AA25" s="48"/>
      <c r="AB25" s="48"/>
      <c r="AC25" s="48"/>
      <c r="AD25" s="48"/>
      <c r="AE25" s="49"/>
      <c r="AF25" s="48"/>
      <c r="AG25" s="48"/>
      <c r="AH25" s="48"/>
      <c r="AI25" s="48"/>
      <c r="AJ25" s="48"/>
      <c r="AK25" s="48"/>
      <c r="AL25" s="48"/>
      <c r="AM25" s="48"/>
      <c r="AN25" s="49"/>
      <c r="AO25" s="48"/>
      <c r="AP25" s="48"/>
      <c r="AQ25" s="48"/>
      <c r="AR25" s="48"/>
      <c r="AS25" s="48"/>
      <c r="AT25" s="48"/>
      <c r="AU25" s="48"/>
      <c r="AV25" s="48"/>
      <c r="AW25" s="49"/>
      <c r="AX25" s="48"/>
      <c r="AY25" s="48"/>
      <c r="AZ25" s="48"/>
      <c r="BA25" s="48"/>
      <c r="BB25" s="48"/>
      <c r="BC25" s="48"/>
      <c r="BD25" s="48"/>
      <c r="BE25" s="48"/>
      <c r="BF25" s="49"/>
    </row>
    <row r="26" spans="1:58" s="50" customFormat="1" ht="11.25" x14ac:dyDescent="0.2">
      <c r="A26" s="51">
        <v>6.5</v>
      </c>
      <c r="B26" s="93">
        <v>2</v>
      </c>
      <c r="C26" s="94">
        <v>1</v>
      </c>
      <c r="D26" s="95">
        <v>0.75</v>
      </c>
      <c r="E26" s="96"/>
      <c r="F26" s="96"/>
      <c r="G26" s="96"/>
      <c r="H26" s="96"/>
      <c r="I26" s="96"/>
      <c r="J26" s="96"/>
      <c r="K26" s="96"/>
      <c r="L26" s="96"/>
      <c r="M26" s="98"/>
      <c r="N26" s="96"/>
      <c r="O26" s="96"/>
      <c r="P26" s="96"/>
      <c r="Q26" s="96"/>
      <c r="R26" s="96"/>
      <c r="S26" s="96"/>
      <c r="T26" s="96"/>
      <c r="U26" s="96"/>
      <c r="V26" s="98"/>
      <c r="W26" s="96"/>
      <c r="X26" s="96"/>
      <c r="Y26" s="96"/>
      <c r="Z26" s="96"/>
      <c r="AA26" s="96"/>
      <c r="AB26" s="96"/>
      <c r="AC26" s="96"/>
      <c r="AD26" s="96"/>
      <c r="AE26" s="98"/>
      <c r="AF26" s="96"/>
      <c r="AG26" s="96"/>
      <c r="AH26" s="96"/>
      <c r="AI26" s="96"/>
      <c r="AJ26" s="96"/>
      <c r="AK26" s="96"/>
      <c r="AL26" s="96"/>
      <c r="AM26" s="96"/>
      <c r="AN26" s="98"/>
      <c r="AO26" s="96"/>
      <c r="AP26" s="96"/>
      <c r="AQ26" s="96"/>
      <c r="AR26" s="96"/>
      <c r="AS26" s="96"/>
      <c r="AT26" s="96"/>
      <c r="AU26" s="96"/>
      <c r="AV26" s="96"/>
      <c r="AW26" s="98"/>
      <c r="AX26" s="96"/>
      <c r="AY26" s="96"/>
      <c r="AZ26" s="96"/>
      <c r="BA26" s="96"/>
      <c r="BB26" s="96"/>
      <c r="BC26" s="96"/>
      <c r="BD26" s="96"/>
      <c r="BE26" s="96"/>
      <c r="BF26" s="99"/>
    </row>
    <row r="27" spans="1:58" s="50" customFormat="1" ht="11.25" x14ac:dyDescent="0.2">
      <c r="A27" s="51">
        <v>8</v>
      </c>
      <c r="B27" s="100">
        <v>3</v>
      </c>
      <c r="C27" s="27">
        <v>2</v>
      </c>
      <c r="D27" s="52">
        <v>2</v>
      </c>
      <c r="E27" s="53"/>
      <c r="F27" s="53"/>
      <c r="G27" s="53"/>
      <c r="H27" s="53"/>
      <c r="I27" s="53"/>
      <c r="J27" s="53"/>
      <c r="K27" s="53"/>
      <c r="L27" s="53"/>
      <c r="M27" s="54"/>
      <c r="N27" s="53"/>
      <c r="O27" s="53"/>
      <c r="P27" s="53"/>
      <c r="Q27" s="53"/>
      <c r="R27" s="53"/>
      <c r="S27" s="53"/>
      <c r="T27" s="53"/>
      <c r="U27" s="53"/>
      <c r="V27" s="54"/>
      <c r="W27" s="53"/>
      <c r="X27" s="53"/>
      <c r="Y27" s="53"/>
      <c r="Z27" s="53"/>
      <c r="AA27" s="53"/>
      <c r="AB27" s="53"/>
      <c r="AC27" s="53"/>
      <c r="AD27" s="53"/>
      <c r="AE27" s="54"/>
      <c r="AF27" s="53"/>
      <c r="AG27" s="53"/>
      <c r="AH27" s="53"/>
      <c r="AI27" s="53"/>
      <c r="AJ27" s="53"/>
      <c r="AK27" s="53"/>
      <c r="AL27" s="53"/>
      <c r="AM27" s="53"/>
      <c r="AN27" s="54"/>
      <c r="AO27" s="53"/>
      <c r="AP27" s="53"/>
      <c r="AQ27" s="53"/>
      <c r="AR27" s="53"/>
      <c r="AS27" s="53"/>
      <c r="AT27" s="53"/>
      <c r="AU27" s="53"/>
      <c r="AV27" s="53"/>
      <c r="AW27" s="54"/>
      <c r="AX27" s="53"/>
      <c r="AY27" s="53"/>
      <c r="AZ27" s="53"/>
      <c r="BA27" s="53"/>
      <c r="BB27" s="53"/>
      <c r="BC27" s="53"/>
      <c r="BD27" s="53"/>
      <c r="BE27" s="53"/>
      <c r="BF27" s="101"/>
    </row>
    <row r="28" spans="1:58" s="50" customFormat="1" ht="11.25" x14ac:dyDescent="0.2">
      <c r="A28" s="51">
        <v>12.6</v>
      </c>
      <c r="B28" s="100">
        <v>4</v>
      </c>
      <c r="C28" s="27">
        <v>3</v>
      </c>
      <c r="D28" s="52">
        <v>2.5</v>
      </c>
      <c r="E28" s="53"/>
      <c r="F28" s="53"/>
      <c r="G28" s="53"/>
      <c r="H28" s="53"/>
      <c r="I28" s="53"/>
      <c r="J28" s="53"/>
      <c r="K28" s="53"/>
      <c r="L28" s="53"/>
      <c r="M28" s="54"/>
      <c r="N28" s="53"/>
      <c r="O28" s="53"/>
      <c r="P28" s="53"/>
      <c r="Q28" s="53"/>
      <c r="R28" s="53"/>
      <c r="S28" s="53"/>
      <c r="T28" s="53"/>
      <c r="U28" s="53"/>
      <c r="V28" s="54"/>
      <c r="W28" s="53"/>
      <c r="X28" s="53"/>
      <c r="Y28" s="53"/>
      <c r="Z28" s="53"/>
      <c r="AA28" s="53"/>
      <c r="AB28" s="53"/>
      <c r="AC28" s="53"/>
      <c r="AD28" s="53"/>
      <c r="AE28" s="54"/>
      <c r="AF28" s="53"/>
      <c r="AG28" s="53"/>
      <c r="AH28" s="53"/>
      <c r="AI28" s="53"/>
      <c r="AJ28" s="53"/>
      <c r="AK28" s="53"/>
      <c r="AL28" s="53"/>
      <c r="AM28" s="53"/>
      <c r="AN28" s="54"/>
      <c r="AO28" s="53"/>
      <c r="AP28" s="53"/>
      <c r="AQ28" s="53"/>
      <c r="AR28" s="53"/>
      <c r="AS28" s="53"/>
      <c r="AT28" s="53"/>
      <c r="AU28" s="53"/>
      <c r="AV28" s="53"/>
      <c r="AW28" s="54"/>
      <c r="AX28" s="53"/>
      <c r="AY28" s="53"/>
      <c r="AZ28" s="53"/>
      <c r="BA28" s="53"/>
      <c r="BB28" s="53"/>
      <c r="BC28" s="53"/>
      <c r="BD28" s="53"/>
      <c r="BE28" s="53"/>
      <c r="BF28" s="101"/>
    </row>
    <row r="29" spans="1:58" s="50" customFormat="1" ht="11.25" x14ac:dyDescent="0.2">
      <c r="A29" s="55">
        <v>15.9</v>
      </c>
      <c r="B29" s="102">
        <v>5</v>
      </c>
      <c r="C29" s="56">
        <v>4</v>
      </c>
      <c r="D29" s="57">
        <v>3</v>
      </c>
      <c r="E29" s="53"/>
      <c r="F29" s="53"/>
      <c r="G29" s="53"/>
      <c r="H29" s="53"/>
      <c r="I29" s="53"/>
      <c r="J29" s="53"/>
      <c r="K29" s="53"/>
      <c r="L29" s="53"/>
      <c r="M29" s="54"/>
      <c r="N29" s="53"/>
      <c r="O29" s="53"/>
      <c r="P29" s="53"/>
      <c r="Q29" s="53"/>
      <c r="R29" s="53"/>
      <c r="S29" s="53"/>
      <c r="T29" s="53"/>
      <c r="U29" s="53"/>
      <c r="V29" s="54"/>
      <c r="W29" s="53"/>
      <c r="X29" s="53"/>
      <c r="Y29" s="53"/>
      <c r="Z29" s="53"/>
      <c r="AA29" s="53"/>
      <c r="AB29" s="53"/>
      <c r="AC29" s="53"/>
      <c r="AD29" s="53"/>
      <c r="AE29" s="54"/>
      <c r="AF29" s="53"/>
      <c r="AG29" s="53"/>
      <c r="AH29" s="53"/>
      <c r="AI29" s="53"/>
      <c r="AJ29" s="53"/>
      <c r="AK29" s="53"/>
      <c r="AL29" s="53"/>
      <c r="AM29" s="53"/>
      <c r="AN29" s="54"/>
      <c r="AO29" s="53"/>
      <c r="AP29" s="53"/>
      <c r="AQ29" s="53"/>
      <c r="AR29" s="53"/>
      <c r="AS29" s="53"/>
      <c r="AT29" s="53"/>
      <c r="AU29" s="53"/>
      <c r="AV29" s="53"/>
      <c r="AW29" s="54"/>
      <c r="AX29" s="53"/>
      <c r="AY29" s="53"/>
      <c r="AZ29" s="53"/>
      <c r="BA29" s="53"/>
      <c r="BB29" s="53"/>
      <c r="BC29" s="53"/>
      <c r="BD29" s="53"/>
      <c r="BE29" s="53"/>
      <c r="BF29" s="101"/>
    </row>
    <row r="30" spans="1:58" s="50" customFormat="1" ht="11.25" x14ac:dyDescent="0.2">
      <c r="A30" s="55">
        <v>19</v>
      </c>
      <c r="B30" s="102">
        <v>6</v>
      </c>
      <c r="C30" s="56">
        <v>5</v>
      </c>
      <c r="D30" s="57">
        <v>4.3</v>
      </c>
      <c r="E30" s="50">
        <v>150</v>
      </c>
      <c r="F30" s="50">
        <v>12</v>
      </c>
      <c r="G30" s="58"/>
      <c r="H30" s="58"/>
      <c r="I30" s="58"/>
      <c r="J30" s="58"/>
      <c r="K30" s="58"/>
      <c r="L30" s="58"/>
      <c r="M30" s="59"/>
      <c r="N30" s="50">
        <v>150</v>
      </c>
      <c r="O30" s="50">
        <v>12</v>
      </c>
      <c r="P30" s="58"/>
      <c r="Q30" s="58"/>
      <c r="R30" s="58"/>
      <c r="S30" s="58"/>
      <c r="T30" s="58"/>
      <c r="U30" s="58"/>
      <c r="V30" s="59"/>
      <c r="W30" s="50">
        <v>150</v>
      </c>
      <c r="X30" s="50">
        <v>12</v>
      </c>
      <c r="Y30" s="58"/>
      <c r="Z30" s="58"/>
      <c r="AA30" s="58"/>
      <c r="AB30" s="58"/>
      <c r="AC30" s="58"/>
      <c r="AD30" s="58"/>
      <c r="AE30" s="59"/>
      <c r="AF30" s="50">
        <v>150</v>
      </c>
      <c r="AG30" s="50">
        <v>12</v>
      </c>
      <c r="AH30" s="58"/>
      <c r="AI30" s="58"/>
      <c r="AJ30" s="58"/>
      <c r="AK30" s="58"/>
      <c r="AL30" s="58"/>
      <c r="AM30" s="58"/>
      <c r="AN30" s="59"/>
      <c r="AO30" s="50">
        <v>150</v>
      </c>
      <c r="AP30" s="50">
        <v>12</v>
      </c>
      <c r="AQ30" s="58"/>
      <c r="AR30" s="58"/>
      <c r="AS30" s="58"/>
      <c r="AT30" s="58"/>
      <c r="AU30" s="58"/>
      <c r="AV30" s="58"/>
      <c r="AW30" s="59"/>
      <c r="AX30" s="50">
        <v>150</v>
      </c>
      <c r="AY30" s="50">
        <v>12</v>
      </c>
      <c r="AZ30" s="58"/>
      <c r="BA30" s="58"/>
      <c r="BB30" s="58"/>
      <c r="BC30" s="58"/>
      <c r="BD30" s="58"/>
      <c r="BE30" s="58"/>
      <c r="BF30" s="103"/>
    </row>
    <row r="31" spans="1:58" s="50" customFormat="1" ht="11.25" x14ac:dyDescent="0.2">
      <c r="A31" s="55">
        <v>24</v>
      </c>
      <c r="B31" s="102">
        <v>7</v>
      </c>
      <c r="C31" s="56">
        <v>6</v>
      </c>
      <c r="D31" s="57">
        <v>5.2</v>
      </c>
      <c r="E31" s="50">
        <v>200</v>
      </c>
      <c r="F31" s="50">
        <v>12</v>
      </c>
      <c r="G31" s="58"/>
      <c r="H31" s="58"/>
      <c r="I31" s="58"/>
      <c r="J31" s="58"/>
      <c r="K31" s="58"/>
      <c r="L31" s="58"/>
      <c r="M31" s="59"/>
      <c r="N31" s="50">
        <v>200</v>
      </c>
      <c r="O31" s="50">
        <v>12</v>
      </c>
      <c r="P31" s="58"/>
      <c r="Q31" s="58"/>
      <c r="R31" s="58"/>
      <c r="S31" s="58"/>
      <c r="T31" s="58"/>
      <c r="U31" s="58"/>
      <c r="V31" s="59"/>
      <c r="W31" s="50">
        <v>200</v>
      </c>
      <c r="X31" s="50">
        <v>12</v>
      </c>
      <c r="Y31" s="58"/>
      <c r="Z31" s="58"/>
      <c r="AA31" s="58"/>
      <c r="AB31" s="58"/>
      <c r="AC31" s="58"/>
      <c r="AD31" s="58"/>
      <c r="AE31" s="59"/>
      <c r="AF31" s="50">
        <v>200</v>
      </c>
      <c r="AG31" s="50">
        <v>12</v>
      </c>
      <c r="AH31" s="58"/>
      <c r="AI31" s="58"/>
      <c r="AJ31" s="58"/>
      <c r="AK31" s="58"/>
      <c r="AL31" s="58"/>
      <c r="AM31" s="58"/>
      <c r="AN31" s="59"/>
      <c r="AO31" s="50">
        <v>200</v>
      </c>
      <c r="AP31" s="50">
        <v>12</v>
      </c>
      <c r="AQ31" s="58"/>
      <c r="AR31" s="58"/>
      <c r="AS31" s="58"/>
      <c r="AT31" s="58"/>
      <c r="AU31" s="58"/>
      <c r="AV31" s="58"/>
      <c r="AW31" s="59"/>
      <c r="AX31" s="50">
        <v>200</v>
      </c>
      <c r="AY31" s="50">
        <v>12</v>
      </c>
      <c r="AZ31" s="58"/>
      <c r="BA31" s="58"/>
      <c r="BB31" s="58"/>
      <c r="BC31" s="58"/>
      <c r="BD31" s="58"/>
      <c r="BE31" s="58"/>
      <c r="BF31" s="103"/>
    </row>
    <row r="32" spans="1:58" s="50" customFormat="1" ht="11.25" x14ac:dyDescent="0.2">
      <c r="A32" s="55">
        <v>28.5</v>
      </c>
      <c r="B32" s="102">
        <v>8</v>
      </c>
      <c r="C32" s="56">
        <v>7</v>
      </c>
      <c r="D32" s="57">
        <v>3.1</v>
      </c>
      <c r="E32" s="50">
        <v>200</v>
      </c>
      <c r="F32" s="50">
        <v>16</v>
      </c>
      <c r="G32" s="58"/>
      <c r="H32" s="58"/>
      <c r="I32" s="58"/>
      <c r="J32" s="58"/>
      <c r="K32" s="58"/>
      <c r="L32" s="58"/>
      <c r="M32" s="59"/>
      <c r="N32" s="50">
        <v>200</v>
      </c>
      <c r="O32" s="50">
        <v>16</v>
      </c>
      <c r="P32" s="58"/>
      <c r="Q32" s="58"/>
      <c r="R32" s="58"/>
      <c r="S32" s="58"/>
      <c r="T32" s="58"/>
      <c r="U32" s="58"/>
      <c r="V32" s="59"/>
      <c r="W32" s="50">
        <v>200</v>
      </c>
      <c r="X32" s="50">
        <v>16</v>
      </c>
      <c r="Y32" s="58"/>
      <c r="Z32" s="58"/>
      <c r="AA32" s="58"/>
      <c r="AB32" s="58"/>
      <c r="AC32" s="58"/>
      <c r="AD32" s="58"/>
      <c r="AE32" s="59"/>
      <c r="AF32" s="50">
        <v>200</v>
      </c>
      <c r="AG32" s="50">
        <v>16</v>
      </c>
      <c r="AH32" s="58"/>
      <c r="AI32" s="58"/>
      <c r="AJ32" s="58"/>
      <c r="AK32" s="58"/>
      <c r="AL32" s="58"/>
      <c r="AM32" s="58"/>
      <c r="AN32" s="59"/>
      <c r="AO32" s="50">
        <v>200</v>
      </c>
      <c r="AP32" s="50">
        <v>16</v>
      </c>
      <c r="AQ32" s="58"/>
      <c r="AR32" s="58"/>
      <c r="AS32" s="58"/>
      <c r="AT32" s="58"/>
      <c r="AU32" s="58"/>
      <c r="AV32" s="58"/>
      <c r="AW32" s="59"/>
      <c r="AX32" s="50">
        <v>200</v>
      </c>
      <c r="AY32" s="50">
        <v>16</v>
      </c>
      <c r="AZ32" s="58"/>
      <c r="BA32" s="58"/>
      <c r="BB32" s="58"/>
      <c r="BC32" s="58"/>
      <c r="BD32" s="58"/>
      <c r="BE32" s="58"/>
      <c r="BF32" s="103"/>
    </row>
    <row r="33" spans="1:58" s="50" customFormat="1" ht="11.25" x14ac:dyDescent="0.2">
      <c r="A33" s="55">
        <v>38</v>
      </c>
      <c r="B33" s="102">
        <v>9</v>
      </c>
      <c r="C33" s="56">
        <v>8</v>
      </c>
      <c r="D33" s="57">
        <v>3.1</v>
      </c>
      <c r="E33" s="50">
        <v>200</v>
      </c>
      <c r="F33" s="50">
        <v>20</v>
      </c>
      <c r="G33" s="58"/>
      <c r="H33" s="58"/>
      <c r="I33" s="58"/>
      <c r="J33" s="58"/>
      <c r="K33" s="58"/>
      <c r="L33" s="58"/>
      <c r="M33" s="59"/>
      <c r="N33" s="50">
        <v>200</v>
      </c>
      <c r="O33" s="50">
        <v>20</v>
      </c>
      <c r="P33" s="58"/>
      <c r="Q33" s="58"/>
      <c r="R33" s="58"/>
      <c r="S33" s="58"/>
      <c r="T33" s="58"/>
      <c r="U33" s="58"/>
      <c r="V33" s="59"/>
      <c r="W33" s="50">
        <v>200</v>
      </c>
      <c r="X33" s="50">
        <v>20</v>
      </c>
      <c r="Y33" s="58"/>
      <c r="Z33" s="58"/>
      <c r="AA33" s="58"/>
      <c r="AB33" s="58"/>
      <c r="AC33" s="58"/>
      <c r="AD33" s="58"/>
      <c r="AE33" s="59"/>
      <c r="AF33" s="50">
        <v>200</v>
      </c>
      <c r="AG33" s="50">
        <v>20</v>
      </c>
      <c r="AH33" s="58"/>
      <c r="AI33" s="58"/>
      <c r="AJ33" s="58"/>
      <c r="AK33" s="58"/>
      <c r="AL33" s="58"/>
      <c r="AM33" s="58"/>
      <c r="AN33" s="59"/>
      <c r="AO33" s="50">
        <v>200</v>
      </c>
      <c r="AP33" s="50">
        <v>20</v>
      </c>
      <c r="AQ33" s="58"/>
      <c r="AR33" s="58"/>
      <c r="AS33" s="58"/>
      <c r="AT33" s="58"/>
      <c r="AU33" s="58"/>
      <c r="AV33" s="58"/>
      <c r="AW33" s="59"/>
      <c r="AX33" s="50">
        <v>200</v>
      </c>
      <c r="AY33" s="50">
        <v>20</v>
      </c>
      <c r="AZ33" s="58"/>
      <c r="BA33" s="58"/>
      <c r="BB33" s="58"/>
      <c r="BC33" s="58"/>
      <c r="BD33" s="58"/>
      <c r="BE33" s="58"/>
      <c r="BF33" s="103"/>
    </row>
    <row r="34" spans="1:58" s="50" customFormat="1" ht="11.25" x14ac:dyDescent="0.2">
      <c r="A34" s="55">
        <v>44</v>
      </c>
      <c r="B34" s="102">
        <v>10</v>
      </c>
      <c r="C34" s="56">
        <v>9</v>
      </c>
      <c r="D34" s="57">
        <v>4.8</v>
      </c>
      <c r="E34" s="50">
        <v>200</v>
      </c>
      <c r="F34" s="50">
        <v>24</v>
      </c>
      <c r="G34" s="58"/>
      <c r="H34" s="58"/>
      <c r="I34" s="58"/>
      <c r="J34" s="58"/>
      <c r="K34" s="58"/>
      <c r="L34" s="58"/>
      <c r="M34" s="59"/>
      <c r="N34" s="50">
        <v>200</v>
      </c>
      <c r="O34" s="50">
        <v>24</v>
      </c>
      <c r="P34" s="58"/>
      <c r="Q34" s="58"/>
      <c r="R34" s="58"/>
      <c r="S34" s="58"/>
      <c r="T34" s="58"/>
      <c r="U34" s="58"/>
      <c r="V34" s="59"/>
      <c r="W34" s="50">
        <v>200</v>
      </c>
      <c r="X34" s="50">
        <v>24</v>
      </c>
      <c r="Y34" s="58"/>
      <c r="Z34" s="58"/>
      <c r="AA34" s="58"/>
      <c r="AB34" s="58"/>
      <c r="AC34" s="58"/>
      <c r="AD34" s="58"/>
      <c r="AE34" s="59"/>
      <c r="AF34" s="50">
        <v>200</v>
      </c>
      <c r="AG34" s="50">
        <v>24</v>
      </c>
      <c r="AH34" s="58"/>
      <c r="AI34" s="58"/>
      <c r="AJ34" s="58"/>
      <c r="AK34" s="58"/>
      <c r="AL34" s="58"/>
      <c r="AM34" s="58"/>
      <c r="AN34" s="59"/>
      <c r="AO34" s="50">
        <v>200</v>
      </c>
      <c r="AP34" s="50">
        <v>24</v>
      </c>
      <c r="AQ34" s="58"/>
      <c r="AR34" s="58"/>
      <c r="AS34" s="58"/>
      <c r="AT34" s="58"/>
      <c r="AU34" s="58"/>
      <c r="AV34" s="58"/>
      <c r="AW34" s="59"/>
      <c r="AX34" s="50">
        <v>200</v>
      </c>
      <c r="AY34" s="50">
        <v>24</v>
      </c>
      <c r="AZ34" s="58"/>
      <c r="BA34" s="58"/>
      <c r="BB34" s="58"/>
      <c r="BC34" s="58"/>
      <c r="BD34" s="58"/>
      <c r="BE34" s="58"/>
      <c r="BF34" s="103"/>
    </row>
    <row r="35" spans="1:58" s="50" customFormat="1" ht="11.25" x14ac:dyDescent="0.2">
      <c r="A35" s="55">
        <v>53.5</v>
      </c>
      <c r="B35" s="102">
        <v>11</v>
      </c>
      <c r="C35" s="56">
        <v>10</v>
      </c>
      <c r="D35" s="57">
        <v>6.4</v>
      </c>
      <c r="E35" s="50">
        <v>200</v>
      </c>
      <c r="F35" s="50">
        <v>24</v>
      </c>
      <c r="G35" s="58"/>
      <c r="H35" s="58"/>
      <c r="I35" s="58"/>
      <c r="J35" s="58"/>
      <c r="K35" s="58"/>
      <c r="L35" s="58"/>
      <c r="M35" s="59"/>
      <c r="N35" s="50">
        <v>200</v>
      </c>
      <c r="O35" s="50">
        <v>24</v>
      </c>
      <c r="P35" s="58"/>
      <c r="Q35" s="58"/>
      <c r="R35" s="58"/>
      <c r="S35" s="58"/>
      <c r="T35" s="58"/>
      <c r="U35" s="58"/>
      <c r="V35" s="59"/>
      <c r="W35" s="50">
        <v>200</v>
      </c>
      <c r="X35" s="50">
        <v>24</v>
      </c>
      <c r="Y35" s="58"/>
      <c r="Z35" s="58"/>
      <c r="AA35" s="58"/>
      <c r="AB35" s="58"/>
      <c r="AC35" s="58"/>
      <c r="AD35" s="58"/>
      <c r="AE35" s="59"/>
      <c r="AF35" s="50">
        <v>200</v>
      </c>
      <c r="AG35" s="50">
        <v>24</v>
      </c>
      <c r="AH35" s="58"/>
      <c r="AI35" s="58"/>
      <c r="AJ35" s="58"/>
      <c r="AK35" s="58"/>
      <c r="AL35" s="58"/>
      <c r="AM35" s="58"/>
      <c r="AN35" s="59"/>
      <c r="AO35" s="50">
        <v>200</v>
      </c>
      <c r="AP35" s="50">
        <v>24</v>
      </c>
      <c r="AQ35" s="58"/>
      <c r="AR35" s="58"/>
      <c r="AS35" s="58"/>
      <c r="AT35" s="58"/>
      <c r="AU35" s="58"/>
      <c r="AV35" s="58"/>
      <c r="AW35" s="59"/>
      <c r="AX35" s="50">
        <v>200</v>
      </c>
      <c r="AY35" s="50">
        <v>24</v>
      </c>
      <c r="AZ35" s="58"/>
      <c r="BA35" s="58"/>
      <c r="BB35" s="58"/>
      <c r="BC35" s="58"/>
      <c r="BD35" s="58"/>
      <c r="BE35" s="58"/>
      <c r="BF35" s="103"/>
    </row>
    <row r="36" spans="1:58" s="50" customFormat="1" ht="11.25" x14ac:dyDescent="0.2">
      <c r="A36" s="55">
        <v>56</v>
      </c>
      <c r="B36" s="102">
        <v>12</v>
      </c>
      <c r="C36" s="56">
        <v>10</v>
      </c>
      <c r="D36" s="57">
        <v>6.4</v>
      </c>
      <c r="E36" s="50">
        <v>200</v>
      </c>
      <c r="F36" s="50">
        <v>24</v>
      </c>
      <c r="G36" s="58"/>
      <c r="H36" s="58"/>
      <c r="I36" s="58"/>
      <c r="J36" s="58"/>
      <c r="K36" s="58"/>
      <c r="L36" s="58"/>
      <c r="M36" s="59"/>
      <c r="N36" s="50">
        <v>200</v>
      </c>
      <c r="O36" s="50">
        <v>24</v>
      </c>
      <c r="P36" s="58"/>
      <c r="Q36" s="58"/>
      <c r="R36" s="58"/>
      <c r="S36" s="58"/>
      <c r="T36" s="58"/>
      <c r="U36" s="58"/>
      <c r="V36" s="59"/>
      <c r="W36" s="50">
        <v>200</v>
      </c>
      <c r="X36" s="50">
        <v>24</v>
      </c>
      <c r="Y36" s="58"/>
      <c r="Z36" s="58"/>
      <c r="AA36" s="58"/>
      <c r="AB36" s="58"/>
      <c r="AC36" s="58"/>
      <c r="AD36" s="58"/>
      <c r="AE36" s="59"/>
      <c r="AF36" s="50">
        <v>200</v>
      </c>
      <c r="AG36" s="50">
        <v>24</v>
      </c>
      <c r="AH36" s="58"/>
      <c r="AI36" s="58"/>
      <c r="AJ36" s="58"/>
      <c r="AK36" s="58"/>
      <c r="AL36" s="58"/>
      <c r="AM36" s="58"/>
      <c r="AN36" s="59"/>
      <c r="AO36" s="50">
        <v>200</v>
      </c>
      <c r="AP36" s="50">
        <v>24</v>
      </c>
      <c r="AQ36" s="58"/>
      <c r="AR36" s="58"/>
      <c r="AS36" s="58"/>
      <c r="AT36" s="58"/>
      <c r="AU36" s="58"/>
      <c r="AV36" s="58"/>
      <c r="AW36" s="59"/>
      <c r="AX36" s="50">
        <v>200</v>
      </c>
      <c r="AY36" s="50">
        <v>24</v>
      </c>
      <c r="AZ36" s="58"/>
      <c r="BA36" s="58"/>
      <c r="BB36" s="58"/>
      <c r="BC36" s="58"/>
      <c r="BD36" s="58"/>
      <c r="BE36" s="58"/>
      <c r="BF36" s="103"/>
    </row>
    <row r="37" spans="1:58" s="50" customFormat="1" ht="11.25" x14ac:dyDescent="0.2">
      <c r="A37" s="55">
        <v>66.5</v>
      </c>
      <c r="B37" s="102">
        <v>13</v>
      </c>
      <c r="C37" s="56">
        <v>11</v>
      </c>
      <c r="D37" s="57">
        <v>6.4</v>
      </c>
      <c r="E37" s="50">
        <v>300</v>
      </c>
      <c r="F37" s="50">
        <v>30</v>
      </c>
      <c r="G37" s="58"/>
      <c r="H37" s="58"/>
      <c r="I37" s="58"/>
      <c r="J37" s="58"/>
      <c r="K37" s="58"/>
      <c r="L37" s="58"/>
      <c r="M37" s="59"/>
      <c r="N37" s="50">
        <v>300</v>
      </c>
      <c r="O37" s="50">
        <v>30</v>
      </c>
      <c r="P37" s="58"/>
      <c r="Q37" s="58"/>
      <c r="R37" s="58"/>
      <c r="S37" s="58"/>
      <c r="T37" s="58"/>
      <c r="U37" s="58"/>
      <c r="V37" s="59"/>
      <c r="W37" s="50">
        <v>300</v>
      </c>
      <c r="X37" s="50">
        <v>30</v>
      </c>
      <c r="Y37" s="58"/>
      <c r="Z37" s="58"/>
      <c r="AA37" s="58"/>
      <c r="AB37" s="58"/>
      <c r="AC37" s="58"/>
      <c r="AD37" s="58"/>
      <c r="AE37" s="59"/>
      <c r="AF37" s="50">
        <v>300</v>
      </c>
      <c r="AG37" s="50">
        <v>30</v>
      </c>
      <c r="AH37" s="58"/>
      <c r="AI37" s="58"/>
      <c r="AJ37" s="58"/>
      <c r="AK37" s="58"/>
      <c r="AL37" s="58"/>
      <c r="AM37" s="58"/>
      <c r="AN37" s="59"/>
      <c r="AO37" s="50">
        <v>300</v>
      </c>
      <c r="AP37" s="50">
        <v>30</v>
      </c>
      <c r="AQ37" s="58"/>
      <c r="AR37" s="58"/>
      <c r="AS37" s="58"/>
      <c r="AT37" s="58"/>
      <c r="AU37" s="58"/>
      <c r="AV37" s="58"/>
      <c r="AW37" s="59"/>
      <c r="AX37" s="50">
        <v>300</v>
      </c>
      <c r="AY37" s="50">
        <v>30</v>
      </c>
      <c r="AZ37" s="58"/>
      <c r="BA37" s="58"/>
      <c r="BB37" s="58"/>
      <c r="BC37" s="58"/>
      <c r="BD37" s="58"/>
      <c r="BE37" s="58"/>
      <c r="BF37" s="103"/>
    </row>
    <row r="38" spans="1:58" s="50" customFormat="1" ht="11.25" x14ac:dyDescent="0.2">
      <c r="A38" s="55">
        <v>77</v>
      </c>
      <c r="B38" s="102">
        <v>14</v>
      </c>
      <c r="C38" s="56">
        <v>11</v>
      </c>
      <c r="D38" s="57">
        <v>6.4</v>
      </c>
      <c r="E38" s="50">
        <v>300</v>
      </c>
      <c r="F38" s="50">
        <v>30</v>
      </c>
      <c r="G38" s="58"/>
      <c r="H38" s="58"/>
      <c r="I38" s="58"/>
      <c r="J38" s="58"/>
      <c r="K38" s="58"/>
      <c r="L38" s="58"/>
      <c r="M38" s="59"/>
      <c r="N38" s="50">
        <v>300</v>
      </c>
      <c r="O38" s="50">
        <v>30</v>
      </c>
      <c r="P38" s="58"/>
      <c r="Q38" s="58"/>
      <c r="R38" s="58"/>
      <c r="S38" s="58"/>
      <c r="T38" s="58"/>
      <c r="U38" s="58"/>
      <c r="V38" s="59"/>
      <c r="W38" s="50">
        <v>300</v>
      </c>
      <c r="X38" s="50">
        <v>30</v>
      </c>
      <c r="Y38" s="58"/>
      <c r="Z38" s="58"/>
      <c r="AA38" s="58"/>
      <c r="AB38" s="58"/>
      <c r="AC38" s="58"/>
      <c r="AD38" s="58"/>
      <c r="AE38" s="59"/>
      <c r="AF38" s="50">
        <v>300</v>
      </c>
      <c r="AG38" s="50">
        <v>30</v>
      </c>
      <c r="AH38" s="58"/>
      <c r="AI38" s="58"/>
      <c r="AJ38" s="58"/>
      <c r="AK38" s="58"/>
      <c r="AL38" s="58"/>
      <c r="AM38" s="58"/>
      <c r="AN38" s="59"/>
      <c r="AO38" s="50">
        <v>300</v>
      </c>
      <c r="AP38" s="50">
        <v>30</v>
      </c>
      <c r="AQ38" s="58"/>
      <c r="AR38" s="58"/>
      <c r="AS38" s="58"/>
      <c r="AT38" s="58"/>
      <c r="AU38" s="58"/>
      <c r="AV38" s="58"/>
      <c r="AW38" s="59"/>
      <c r="AX38" s="50">
        <v>300</v>
      </c>
      <c r="AY38" s="50">
        <v>30</v>
      </c>
      <c r="AZ38" s="58"/>
      <c r="BA38" s="58"/>
      <c r="BB38" s="58"/>
      <c r="BC38" s="58"/>
      <c r="BD38" s="58"/>
      <c r="BE38" s="58"/>
      <c r="BF38" s="103"/>
    </row>
    <row r="39" spans="1:58" s="50" customFormat="1" ht="11.25" x14ac:dyDescent="0.2">
      <c r="A39" s="55">
        <v>85.5</v>
      </c>
      <c r="B39" s="102">
        <v>15</v>
      </c>
      <c r="C39" s="56">
        <v>12</v>
      </c>
      <c r="D39" s="57">
        <v>7.9</v>
      </c>
      <c r="E39" s="50">
        <v>300</v>
      </c>
      <c r="F39" s="50">
        <v>30</v>
      </c>
      <c r="G39" s="58"/>
      <c r="H39" s="58"/>
      <c r="I39" s="58"/>
      <c r="J39" s="58"/>
      <c r="K39" s="58"/>
      <c r="L39" s="58"/>
      <c r="M39" s="59"/>
      <c r="N39" s="50">
        <v>300</v>
      </c>
      <c r="O39" s="50">
        <v>30</v>
      </c>
      <c r="P39" s="58"/>
      <c r="Q39" s="58"/>
      <c r="R39" s="58"/>
      <c r="S39" s="58"/>
      <c r="T39" s="58"/>
      <c r="U39" s="58"/>
      <c r="V39" s="59"/>
      <c r="W39" s="50">
        <v>300</v>
      </c>
      <c r="X39" s="50">
        <v>30</v>
      </c>
      <c r="Y39" s="58"/>
      <c r="Z39" s="58"/>
      <c r="AA39" s="58"/>
      <c r="AB39" s="58"/>
      <c r="AC39" s="58"/>
      <c r="AD39" s="58"/>
      <c r="AE39" s="59"/>
      <c r="AF39" s="50">
        <v>300</v>
      </c>
      <c r="AG39" s="50">
        <v>30</v>
      </c>
      <c r="AH39" s="58"/>
      <c r="AI39" s="58"/>
      <c r="AJ39" s="58"/>
      <c r="AK39" s="58"/>
      <c r="AL39" s="58"/>
      <c r="AM39" s="58"/>
      <c r="AN39" s="59"/>
      <c r="AO39" s="50">
        <v>300</v>
      </c>
      <c r="AP39" s="50">
        <v>30</v>
      </c>
      <c r="AQ39" s="58"/>
      <c r="AR39" s="58"/>
      <c r="AS39" s="58"/>
      <c r="AT39" s="58"/>
      <c r="AU39" s="58"/>
      <c r="AV39" s="58"/>
      <c r="AW39" s="59"/>
      <c r="AX39" s="50">
        <v>300</v>
      </c>
      <c r="AY39" s="50">
        <v>30</v>
      </c>
      <c r="AZ39" s="58"/>
      <c r="BA39" s="58"/>
      <c r="BB39" s="58"/>
      <c r="BC39" s="58"/>
      <c r="BD39" s="58"/>
      <c r="BE39" s="58"/>
      <c r="BF39" s="103"/>
    </row>
    <row r="40" spans="1:58" s="50" customFormat="1" ht="11.25" x14ac:dyDescent="0.2">
      <c r="A40" s="55">
        <v>101</v>
      </c>
      <c r="B40" s="102">
        <v>16</v>
      </c>
      <c r="C40" s="56">
        <v>12</v>
      </c>
      <c r="D40" s="57">
        <v>7.9</v>
      </c>
      <c r="E40" s="50">
        <v>300</v>
      </c>
      <c r="F40" s="50">
        <v>30</v>
      </c>
      <c r="G40" s="58"/>
      <c r="H40" s="58"/>
      <c r="I40" s="58"/>
      <c r="J40" s="58"/>
      <c r="K40" s="58"/>
      <c r="L40" s="58"/>
      <c r="M40" s="59"/>
      <c r="N40" s="50">
        <v>300</v>
      </c>
      <c r="O40" s="50">
        <v>30</v>
      </c>
      <c r="P40" s="58"/>
      <c r="Q40" s="58"/>
      <c r="R40" s="58"/>
      <c r="S40" s="58"/>
      <c r="T40" s="58"/>
      <c r="U40" s="58"/>
      <c r="V40" s="59"/>
      <c r="W40" s="50">
        <v>300</v>
      </c>
      <c r="X40" s="50">
        <v>30</v>
      </c>
      <c r="Y40" s="58"/>
      <c r="Z40" s="58"/>
      <c r="AA40" s="58"/>
      <c r="AB40" s="58"/>
      <c r="AC40" s="58"/>
      <c r="AD40" s="58"/>
      <c r="AE40" s="59"/>
      <c r="AF40" s="50">
        <v>300</v>
      </c>
      <c r="AG40" s="50">
        <v>30</v>
      </c>
      <c r="AH40" s="58"/>
      <c r="AI40" s="58"/>
      <c r="AJ40" s="58"/>
      <c r="AK40" s="58"/>
      <c r="AL40" s="58"/>
      <c r="AM40" s="58"/>
      <c r="AN40" s="59"/>
      <c r="AO40" s="50">
        <v>300</v>
      </c>
      <c r="AP40" s="50">
        <v>30</v>
      </c>
      <c r="AQ40" s="58"/>
      <c r="AR40" s="58"/>
      <c r="AS40" s="58"/>
      <c r="AT40" s="58"/>
      <c r="AU40" s="58"/>
      <c r="AV40" s="58"/>
      <c r="AW40" s="59"/>
      <c r="AX40" s="50">
        <v>300</v>
      </c>
      <c r="AY40" s="50">
        <v>30</v>
      </c>
      <c r="AZ40" s="58"/>
      <c r="BA40" s="58"/>
      <c r="BB40" s="58"/>
      <c r="BC40" s="58"/>
      <c r="BD40" s="58"/>
      <c r="BE40" s="58"/>
      <c r="BF40" s="103"/>
    </row>
    <row r="41" spans="1:58" s="50" customFormat="1" ht="11.25" x14ac:dyDescent="0.2">
      <c r="A41" s="55">
        <v>117.5</v>
      </c>
      <c r="B41" s="102">
        <v>17</v>
      </c>
      <c r="C41" s="56">
        <v>13</v>
      </c>
      <c r="D41" s="57">
        <v>9.5</v>
      </c>
      <c r="E41" s="53"/>
      <c r="F41" s="53"/>
      <c r="G41" s="53"/>
      <c r="H41" s="53"/>
      <c r="I41" s="53"/>
      <c r="J41" s="53"/>
      <c r="K41" s="53"/>
      <c r="L41" s="53"/>
      <c r="M41" s="54"/>
      <c r="N41" s="53"/>
      <c r="O41" s="53"/>
      <c r="P41" s="53"/>
      <c r="Q41" s="53"/>
      <c r="R41" s="53"/>
      <c r="S41" s="53"/>
      <c r="T41" s="53"/>
      <c r="U41" s="53"/>
      <c r="V41" s="54"/>
      <c r="W41" s="53"/>
      <c r="X41" s="53"/>
      <c r="Y41" s="53"/>
      <c r="Z41" s="53"/>
      <c r="AA41" s="53"/>
      <c r="AB41" s="53"/>
      <c r="AC41" s="53"/>
      <c r="AD41" s="53"/>
      <c r="AE41" s="54"/>
      <c r="AF41" s="53"/>
      <c r="AG41" s="53"/>
      <c r="AH41" s="53"/>
      <c r="AI41" s="53"/>
      <c r="AJ41" s="53"/>
      <c r="AK41" s="53"/>
      <c r="AL41" s="53"/>
      <c r="AM41" s="53"/>
      <c r="AN41" s="54"/>
      <c r="AO41" s="53"/>
      <c r="AP41" s="53"/>
      <c r="AQ41" s="53"/>
      <c r="AR41" s="53"/>
      <c r="AS41" s="53"/>
      <c r="AT41" s="53"/>
      <c r="AU41" s="53"/>
      <c r="AV41" s="53"/>
      <c r="AW41" s="54"/>
      <c r="AX41" s="53"/>
      <c r="AY41" s="53"/>
      <c r="AZ41" s="53"/>
      <c r="BA41" s="53"/>
      <c r="BB41" s="53"/>
      <c r="BC41" s="53"/>
      <c r="BD41" s="53"/>
      <c r="BE41" s="53"/>
      <c r="BF41" s="101"/>
    </row>
    <row r="42" spans="1:58" s="50" customFormat="1" ht="11.25" x14ac:dyDescent="0.2">
      <c r="A42" s="55">
        <v>130</v>
      </c>
      <c r="B42" s="104">
        <v>18</v>
      </c>
      <c r="C42" s="105">
        <v>13</v>
      </c>
      <c r="D42" s="106">
        <v>9.5</v>
      </c>
      <c r="E42" s="107"/>
      <c r="F42" s="107"/>
      <c r="G42" s="107"/>
      <c r="H42" s="107"/>
      <c r="I42" s="107"/>
      <c r="J42" s="107"/>
      <c r="K42" s="107"/>
      <c r="L42" s="107"/>
      <c r="M42" s="109"/>
      <c r="N42" s="107"/>
      <c r="O42" s="107"/>
      <c r="P42" s="107"/>
      <c r="Q42" s="107"/>
      <c r="R42" s="107"/>
      <c r="S42" s="107"/>
      <c r="T42" s="107"/>
      <c r="U42" s="107"/>
      <c r="V42" s="109"/>
      <c r="W42" s="107"/>
      <c r="X42" s="107"/>
      <c r="Y42" s="107"/>
      <c r="Z42" s="107"/>
      <c r="AA42" s="107"/>
      <c r="AB42" s="107"/>
      <c r="AC42" s="107"/>
      <c r="AD42" s="107"/>
      <c r="AE42" s="109"/>
      <c r="AF42" s="107"/>
      <c r="AG42" s="107"/>
      <c r="AH42" s="107"/>
      <c r="AI42" s="107"/>
      <c r="AJ42" s="107"/>
      <c r="AK42" s="107"/>
      <c r="AL42" s="107"/>
      <c r="AM42" s="107"/>
      <c r="AN42" s="109"/>
      <c r="AO42" s="107"/>
      <c r="AP42" s="107"/>
      <c r="AQ42" s="107"/>
      <c r="AR42" s="107"/>
      <c r="AS42" s="107"/>
      <c r="AT42" s="107"/>
      <c r="AU42" s="107"/>
      <c r="AV42" s="107"/>
      <c r="AW42" s="109"/>
      <c r="AX42" s="107"/>
      <c r="AY42" s="107"/>
      <c r="AZ42" s="107"/>
      <c r="BA42" s="107"/>
      <c r="BB42" s="107"/>
      <c r="BC42" s="107"/>
      <c r="BD42" s="107"/>
      <c r="BE42" s="107"/>
      <c r="BF42" s="110"/>
    </row>
    <row r="43" spans="1:58" s="50" customFormat="1" ht="11.25" x14ac:dyDescent="0.2">
      <c r="A43" s="60">
        <v>168.3</v>
      </c>
      <c r="B43" s="61"/>
      <c r="C43" s="62"/>
      <c r="D43" s="63"/>
      <c r="E43" s="64"/>
      <c r="F43" s="64"/>
      <c r="G43" s="64"/>
      <c r="H43" s="64"/>
      <c r="I43" s="64"/>
      <c r="J43" s="64"/>
      <c r="K43" s="64"/>
      <c r="L43" s="64"/>
      <c r="M43" s="65"/>
      <c r="N43" s="64"/>
      <c r="O43" s="64"/>
      <c r="P43" s="64"/>
      <c r="Q43" s="64"/>
      <c r="R43" s="64"/>
      <c r="S43" s="64"/>
      <c r="T43" s="64"/>
      <c r="U43" s="64"/>
      <c r="V43" s="65"/>
      <c r="W43" s="64"/>
      <c r="X43" s="64"/>
      <c r="Y43" s="64"/>
      <c r="Z43" s="64"/>
      <c r="AA43" s="64"/>
      <c r="AB43" s="64"/>
      <c r="AC43" s="64"/>
      <c r="AD43" s="64"/>
      <c r="AE43" s="65"/>
      <c r="AF43" s="64"/>
      <c r="AG43" s="64"/>
      <c r="AH43" s="64"/>
      <c r="AI43" s="64"/>
      <c r="AJ43" s="64"/>
      <c r="AK43" s="64"/>
      <c r="AL43" s="64"/>
      <c r="AM43" s="64"/>
      <c r="AN43" s="65"/>
      <c r="AO43" s="64"/>
      <c r="AP43" s="64"/>
      <c r="AQ43" s="64"/>
      <c r="AR43" s="64"/>
      <c r="AS43" s="64"/>
      <c r="AT43" s="64"/>
      <c r="AU43" s="64"/>
      <c r="AV43" s="64"/>
      <c r="AW43" s="65"/>
      <c r="AX43" s="64"/>
      <c r="AY43" s="64"/>
      <c r="AZ43" s="64"/>
      <c r="BA43" s="64"/>
      <c r="BB43" s="64"/>
      <c r="BC43" s="64"/>
      <c r="BD43" s="64"/>
      <c r="BE43" s="64"/>
      <c r="BF43" s="65"/>
    </row>
    <row r="44" spans="1:58" s="50" customFormat="1" ht="15" x14ac:dyDescent="0.2">
      <c r="A44" s="214" t="s">
        <v>32</v>
      </c>
      <c r="B44" s="214"/>
      <c r="C44" s="215"/>
      <c r="D44" s="190"/>
      <c r="E44" s="216" t="s">
        <v>78</v>
      </c>
      <c r="F44" s="216"/>
      <c r="G44" s="216"/>
      <c r="H44" s="216"/>
      <c r="I44" s="216"/>
      <c r="J44" s="216"/>
      <c r="K44" s="216"/>
      <c r="L44" s="216"/>
      <c r="M44" s="217"/>
      <c r="N44" s="212"/>
      <c r="O44" s="212"/>
      <c r="P44" s="212"/>
      <c r="Q44" s="212"/>
      <c r="R44" s="212"/>
      <c r="S44" s="212"/>
      <c r="T44" s="212"/>
      <c r="U44" s="212"/>
      <c r="V44" s="213"/>
      <c r="W44" s="212"/>
      <c r="X44" s="212"/>
      <c r="Y44" s="212"/>
      <c r="Z44" s="212"/>
      <c r="AA44" s="212"/>
      <c r="AB44" s="212"/>
      <c r="AC44" s="212"/>
      <c r="AD44" s="212"/>
      <c r="AE44" s="213"/>
      <c r="AF44" s="212"/>
      <c r="AG44" s="212"/>
      <c r="AH44" s="212"/>
      <c r="AI44" s="212"/>
      <c r="AJ44" s="212"/>
      <c r="AK44" s="212"/>
      <c r="AL44" s="212"/>
      <c r="AM44" s="212"/>
      <c r="AN44" s="213"/>
      <c r="AO44" s="212"/>
      <c r="AP44" s="212"/>
      <c r="AQ44" s="212"/>
      <c r="AR44" s="212"/>
      <c r="AS44" s="212"/>
      <c r="AT44" s="212"/>
      <c r="AU44" s="212"/>
      <c r="AV44" s="212"/>
      <c r="AW44" s="213"/>
      <c r="AX44" s="212"/>
      <c r="AY44" s="212"/>
      <c r="AZ44" s="212"/>
      <c r="BA44" s="212"/>
      <c r="BB44" s="212"/>
      <c r="BC44" s="212"/>
      <c r="BD44" s="212"/>
      <c r="BE44" s="212"/>
      <c r="BF44" s="213"/>
    </row>
    <row r="45" spans="1:58" s="50" customFormat="1" ht="11.25" x14ac:dyDescent="0.2">
      <c r="A45" s="44">
        <v>0</v>
      </c>
      <c r="B45" s="45">
        <v>1</v>
      </c>
      <c r="C45" s="46">
        <v>0</v>
      </c>
      <c r="D45" s="47"/>
      <c r="E45" s="48"/>
      <c r="F45" s="48"/>
      <c r="G45" s="48"/>
      <c r="H45" s="48"/>
      <c r="I45" s="48"/>
      <c r="J45" s="48"/>
      <c r="K45" s="48"/>
      <c r="L45" s="48"/>
      <c r="M45" s="49"/>
      <c r="N45" s="48"/>
      <c r="O45" s="48"/>
      <c r="P45" s="48"/>
      <c r="Q45" s="48"/>
      <c r="R45" s="48"/>
      <c r="S45" s="48"/>
      <c r="T45" s="48"/>
      <c r="U45" s="48"/>
      <c r="V45" s="49"/>
      <c r="W45" s="48"/>
      <c r="X45" s="48"/>
      <c r="Y45" s="48"/>
      <c r="Z45" s="48"/>
      <c r="AA45" s="48"/>
      <c r="AB45" s="48"/>
      <c r="AC45" s="48"/>
      <c r="AD45" s="48"/>
      <c r="AE45" s="49"/>
      <c r="AF45" s="48"/>
      <c r="AG45" s="48"/>
      <c r="AH45" s="48"/>
      <c r="AI45" s="48"/>
      <c r="AJ45" s="48"/>
      <c r="AK45" s="48"/>
      <c r="AL45" s="48"/>
      <c r="AM45" s="48"/>
      <c r="AN45" s="49"/>
      <c r="AO45" s="48"/>
      <c r="AP45" s="48"/>
      <c r="AQ45" s="48"/>
      <c r="AR45" s="48"/>
      <c r="AS45" s="48"/>
      <c r="AT45" s="48"/>
      <c r="AU45" s="48"/>
      <c r="AV45" s="48"/>
      <c r="AW45" s="49"/>
      <c r="AX45" s="48"/>
      <c r="AY45" s="48"/>
      <c r="AZ45" s="48"/>
      <c r="BA45" s="48"/>
      <c r="BB45" s="48"/>
      <c r="BC45" s="48"/>
      <c r="BD45" s="48"/>
      <c r="BE45" s="48"/>
      <c r="BF45" s="49"/>
    </row>
    <row r="46" spans="1:58" s="50" customFormat="1" ht="11.25" x14ac:dyDescent="0.2">
      <c r="A46" s="51">
        <v>6.5</v>
      </c>
      <c r="B46" s="93">
        <v>2</v>
      </c>
      <c r="C46" s="94">
        <v>1</v>
      </c>
      <c r="D46" s="95">
        <v>0.75</v>
      </c>
      <c r="E46" s="96"/>
      <c r="F46" s="96"/>
      <c r="G46" s="96"/>
      <c r="H46" s="96"/>
      <c r="I46" s="96"/>
      <c r="J46" s="96"/>
      <c r="K46" s="96"/>
      <c r="L46" s="96"/>
      <c r="M46" s="98"/>
      <c r="N46" s="96"/>
      <c r="O46" s="96"/>
      <c r="P46" s="96"/>
      <c r="Q46" s="96"/>
      <c r="R46" s="96"/>
      <c r="S46" s="96"/>
      <c r="T46" s="96"/>
      <c r="U46" s="96"/>
      <c r="V46" s="98"/>
      <c r="W46" s="96"/>
      <c r="X46" s="96"/>
      <c r="Y46" s="96"/>
      <c r="Z46" s="96"/>
      <c r="AA46" s="96"/>
      <c r="AB46" s="96"/>
      <c r="AC46" s="96"/>
      <c r="AD46" s="96"/>
      <c r="AE46" s="98"/>
      <c r="AF46" s="96"/>
      <c r="AG46" s="96"/>
      <c r="AH46" s="96"/>
      <c r="AI46" s="96"/>
      <c r="AJ46" s="96"/>
      <c r="AK46" s="96"/>
      <c r="AL46" s="96"/>
      <c r="AM46" s="96"/>
      <c r="AN46" s="98"/>
      <c r="AO46" s="96"/>
      <c r="AP46" s="96"/>
      <c r="AQ46" s="96"/>
      <c r="AR46" s="96"/>
      <c r="AS46" s="96"/>
      <c r="AT46" s="96"/>
      <c r="AU46" s="96"/>
      <c r="AV46" s="96"/>
      <c r="AW46" s="98"/>
      <c r="AX46" s="96"/>
      <c r="AY46" s="96"/>
      <c r="AZ46" s="96"/>
      <c r="BA46" s="96"/>
      <c r="BB46" s="96"/>
      <c r="BC46" s="96"/>
      <c r="BD46" s="96"/>
      <c r="BE46" s="96"/>
      <c r="BF46" s="99"/>
    </row>
    <row r="47" spans="1:58" s="50" customFormat="1" ht="11.25" x14ac:dyDescent="0.2">
      <c r="A47" s="51">
        <v>8</v>
      </c>
      <c r="B47" s="100">
        <v>3</v>
      </c>
      <c r="C47" s="27">
        <v>2</v>
      </c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4"/>
      <c r="N47" s="53"/>
      <c r="O47" s="53"/>
      <c r="P47" s="53"/>
      <c r="Q47" s="53"/>
      <c r="R47" s="53"/>
      <c r="S47" s="53"/>
      <c r="T47" s="53"/>
      <c r="U47" s="53"/>
      <c r="V47" s="54"/>
      <c r="W47" s="53"/>
      <c r="X47" s="53"/>
      <c r="Y47" s="53"/>
      <c r="Z47" s="53"/>
      <c r="AA47" s="53"/>
      <c r="AB47" s="53"/>
      <c r="AC47" s="53"/>
      <c r="AD47" s="53"/>
      <c r="AE47" s="54"/>
      <c r="AF47" s="53"/>
      <c r="AG47" s="53"/>
      <c r="AH47" s="53"/>
      <c r="AI47" s="53"/>
      <c r="AJ47" s="53"/>
      <c r="AK47" s="53"/>
      <c r="AL47" s="53"/>
      <c r="AM47" s="53"/>
      <c r="AN47" s="54"/>
      <c r="AO47" s="53"/>
      <c r="AP47" s="53"/>
      <c r="AQ47" s="53"/>
      <c r="AR47" s="53"/>
      <c r="AS47" s="53"/>
      <c r="AT47" s="53"/>
      <c r="AU47" s="53"/>
      <c r="AV47" s="53"/>
      <c r="AW47" s="54"/>
      <c r="AX47" s="53"/>
      <c r="AY47" s="53"/>
      <c r="AZ47" s="53"/>
      <c r="BA47" s="53"/>
      <c r="BB47" s="53"/>
      <c r="BC47" s="53"/>
      <c r="BD47" s="53"/>
      <c r="BE47" s="53"/>
      <c r="BF47" s="101"/>
    </row>
    <row r="48" spans="1:58" s="50" customFormat="1" ht="11.25" x14ac:dyDescent="0.2">
      <c r="A48" s="51">
        <v>12.6</v>
      </c>
      <c r="B48" s="100">
        <v>4</v>
      </c>
      <c r="C48" s="27">
        <v>3</v>
      </c>
      <c r="D48" s="52">
        <v>2.5</v>
      </c>
      <c r="E48" s="53"/>
      <c r="F48" s="53"/>
      <c r="G48" s="53"/>
      <c r="H48" s="53"/>
      <c r="I48" s="53"/>
      <c r="J48" s="53"/>
      <c r="K48" s="53"/>
      <c r="L48" s="53"/>
      <c r="M48" s="54"/>
      <c r="N48" s="53"/>
      <c r="O48" s="53"/>
      <c r="P48" s="53"/>
      <c r="Q48" s="53"/>
      <c r="R48" s="53"/>
      <c r="S48" s="53"/>
      <c r="T48" s="53"/>
      <c r="U48" s="53"/>
      <c r="V48" s="54"/>
      <c r="W48" s="53"/>
      <c r="X48" s="53"/>
      <c r="Y48" s="53"/>
      <c r="Z48" s="53"/>
      <c r="AA48" s="53"/>
      <c r="AB48" s="53"/>
      <c r="AC48" s="53"/>
      <c r="AD48" s="53"/>
      <c r="AE48" s="54"/>
      <c r="AF48" s="53"/>
      <c r="AG48" s="53"/>
      <c r="AH48" s="53"/>
      <c r="AI48" s="53"/>
      <c r="AJ48" s="53"/>
      <c r="AK48" s="53"/>
      <c r="AL48" s="53"/>
      <c r="AM48" s="53"/>
      <c r="AN48" s="54"/>
      <c r="AO48" s="53"/>
      <c r="AP48" s="53"/>
      <c r="AQ48" s="53"/>
      <c r="AR48" s="53"/>
      <c r="AS48" s="53"/>
      <c r="AT48" s="53"/>
      <c r="AU48" s="53"/>
      <c r="AV48" s="53"/>
      <c r="AW48" s="54"/>
      <c r="AX48" s="53"/>
      <c r="AY48" s="53"/>
      <c r="AZ48" s="53"/>
      <c r="BA48" s="53"/>
      <c r="BB48" s="53"/>
      <c r="BC48" s="53"/>
      <c r="BD48" s="53"/>
      <c r="BE48" s="53"/>
      <c r="BF48" s="101"/>
    </row>
    <row r="49" spans="1:58" s="50" customFormat="1" ht="11.25" x14ac:dyDescent="0.2">
      <c r="A49" s="55">
        <v>15.9</v>
      </c>
      <c r="B49" s="102">
        <v>5</v>
      </c>
      <c r="C49" s="56">
        <v>4</v>
      </c>
      <c r="D49" s="57">
        <v>3</v>
      </c>
      <c r="E49" s="53"/>
      <c r="F49" s="53"/>
      <c r="G49" s="53"/>
      <c r="H49" s="53"/>
      <c r="I49" s="53"/>
      <c r="J49" s="53"/>
      <c r="K49" s="53"/>
      <c r="L49" s="53"/>
      <c r="M49" s="54"/>
      <c r="N49" s="53"/>
      <c r="O49" s="53"/>
      <c r="P49" s="53"/>
      <c r="Q49" s="53"/>
      <c r="R49" s="53"/>
      <c r="S49" s="53"/>
      <c r="T49" s="53"/>
      <c r="U49" s="53"/>
      <c r="V49" s="54"/>
      <c r="W49" s="53"/>
      <c r="X49" s="53"/>
      <c r="Y49" s="53"/>
      <c r="Z49" s="53"/>
      <c r="AA49" s="53"/>
      <c r="AB49" s="53"/>
      <c r="AC49" s="53"/>
      <c r="AD49" s="53"/>
      <c r="AE49" s="54"/>
      <c r="AF49" s="53"/>
      <c r="AG49" s="53"/>
      <c r="AH49" s="53"/>
      <c r="AI49" s="53"/>
      <c r="AJ49" s="53"/>
      <c r="AK49" s="53"/>
      <c r="AL49" s="53"/>
      <c r="AM49" s="53"/>
      <c r="AN49" s="54"/>
      <c r="AO49" s="53"/>
      <c r="AP49" s="53"/>
      <c r="AQ49" s="53"/>
      <c r="AR49" s="53"/>
      <c r="AS49" s="53"/>
      <c r="AT49" s="53"/>
      <c r="AU49" s="53"/>
      <c r="AV49" s="53"/>
      <c r="AW49" s="54"/>
      <c r="AX49" s="53"/>
      <c r="AY49" s="53"/>
      <c r="AZ49" s="53"/>
      <c r="BA49" s="53"/>
      <c r="BB49" s="53"/>
      <c r="BC49" s="53"/>
      <c r="BD49" s="53"/>
      <c r="BE49" s="53"/>
      <c r="BF49" s="101"/>
    </row>
    <row r="50" spans="1:58" s="50" customFormat="1" ht="11.25" x14ac:dyDescent="0.2">
      <c r="A50" s="55">
        <v>19</v>
      </c>
      <c r="B50" s="102">
        <v>6</v>
      </c>
      <c r="C50" s="56">
        <v>5</v>
      </c>
      <c r="D50" s="57">
        <v>4.3</v>
      </c>
      <c r="E50" s="50">
        <v>150</v>
      </c>
      <c r="F50" s="50">
        <v>12</v>
      </c>
      <c r="G50" s="58"/>
      <c r="H50" s="58"/>
      <c r="I50" s="58"/>
      <c r="J50" s="58"/>
      <c r="K50" s="58"/>
      <c r="L50" s="58"/>
      <c r="M50" s="59"/>
      <c r="N50" s="50">
        <v>150</v>
      </c>
      <c r="O50" s="50">
        <v>12</v>
      </c>
      <c r="P50" s="58"/>
      <c r="Q50" s="58"/>
      <c r="R50" s="58"/>
      <c r="S50" s="58"/>
      <c r="T50" s="58"/>
      <c r="U50" s="58"/>
      <c r="V50" s="59"/>
      <c r="W50" s="50">
        <v>150</v>
      </c>
      <c r="X50" s="50">
        <v>12</v>
      </c>
      <c r="Y50" s="58"/>
      <c r="Z50" s="58"/>
      <c r="AA50" s="58"/>
      <c r="AB50" s="58"/>
      <c r="AC50" s="58"/>
      <c r="AD50" s="58"/>
      <c r="AE50" s="59"/>
      <c r="AF50" s="50">
        <v>150</v>
      </c>
      <c r="AG50" s="50">
        <v>12</v>
      </c>
      <c r="AH50" s="58"/>
      <c r="AI50" s="58"/>
      <c r="AJ50" s="58"/>
      <c r="AK50" s="58"/>
      <c r="AL50" s="58"/>
      <c r="AM50" s="58"/>
      <c r="AN50" s="59"/>
      <c r="AO50" s="50">
        <v>150</v>
      </c>
      <c r="AP50" s="50">
        <v>12</v>
      </c>
      <c r="AQ50" s="58"/>
      <c r="AR50" s="58"/>
      <c r="AS50" s="58"/>
      <c r="AT50" s="58"/>
      <c r="AU50" s="58"/>
      <c r="AV50" s="58"/>
      <c r="AW50" s="59"/>
      <c r="AX50" s="50">
        <v>150</v>
      </c>
      <c r="AY50" s="50">
        <v>12</v>
      </c>
      <c r="AZ50" s="58"/>
      <c r="BA50" s="58"/>
      <c r="BB50" s="58"/>
      <c r="BC50" s="58"/>
      <c r="BD50" s="58"/>
      <c r="BE50" s="58"/>
      <c r="BF50" s="103"/>
    </row>
    <row r="51" spans="1:58" s="50" customFormat="1" ht="11.25" x14ac:dyDescent="0.2">
      <c r="A51" s="55">
        <v>24</v>
      </c>
      <c r="B51" s="102">
        <v>7</v>
      </c>
      <c r="C51" s="56">
        <v>6</v>
      </c>
      <c r="D51" s="57">
        <v>5.2</v>
      </c>
      <c r="E51" s="50">
        <v>200</v>
      </c>
      <c r="F51" s="50">
        <v>12</v>
      </c>
      <c r="G51" s="58"/>
      <c r="H51" s="58"/>
      <c r="I51" s="58"/>
      <c r="J51" s="58"/>
      <c r="K51" s="58"/>
      <c r="L51" s="58"/>
      <c r="M51" s="59"/>
      <c r="N51" s="50">
        <v>200</v>
      </c>
      <c r="O51" s="50">
        <v>12</v>
      </c>
      <c r="P51" s="58"/>
      <c r="Q51" s="58"/>
      <c r="R51" s="58"/>
      <c r="S51" s="58"/>
      <c r="T51" s="58"/>
      <c r="U51" s="58"/>
      <c r="V51" s="59"/>
      <c r="W51" s="50">
        <v>200</v>
      </c>
      <c r="X51" s="50">
        <v>12</v>
      </c>
      <c r="Y51" s="58"/>
      <c r="Z51" s="58"/>
      <c r="AA51" s="58"/>
      <c r="AB51" s="58"/>
      <c r="AC51" s="58"/>
      <c r="AD51" s="58"/>
      <c r="AE51" s="59"/>
      <c r="AF51" s="50">
        <v>200</v>
      </c>
      <c r="AG51" s="50">
        <v>12</v>
      </c>
      <c r="AH51" s="58"/>
      <c r="AI51" s="58"/>
      <c r="AJ51" s="58"/>
      <c r="AK51" s="58"/>
      <c r="AL51" s="58"/>
      <c r="AM51" s="58"/>
      <c r="AN51" s="59"/>
      <c r="AO51" s="50">
        <v>200</v>
      </c>
      <c r="AP51" s="50">
        <v>12</v>
      </c>
      <c r="AQ51" s="58"/>
      <c r="AR51" s="58"/>
      <c r="AS51" s="58"/>
      <c r="AT51" s="58"/>
      <c r="AU51" s="58"/>
      <c r="AV51" s="58"/>
      <c r="AW51" s="59"/>
      <c r="AX51" s="50">
        <v>200</v>
      </c>
      <c r="AY51" s="50">
        <v>12</v>
      </c>
      <c r="AZ51" s="58"/>
      <c r="BA51" s="58"/>
      <c r="BB51" s="58"/>
      <c r="BC51" s="58"/>
      <c r="BD51" s="58"/>
      <c r="BE51" s="58"/>
      <c r="BF51" s="103"/>
    </row>
    <row r="52" spans="1:58" s="50" customFormat="1" ht="11.25" x14ac:dyDescent="0.2">
      <c r="A52" s="55">
        <v>28.5</v>
      </c>
      <c r="B52" s="102">
        <v>8</v>
      </c>
      <c r="C52" s="56">
        <v>7</v>
      </c>
      <c r="D52" s="57">
        <v>3.1</v>
      </c>
      <c r="E52" s="50">
        <v>200</v>
      </c>
      <c r="F52" s="50">
        <v>16</v>
      </c>
      <c r="G52" s="58"/>
      <c r="H52" s="58"/>
      <c r="I52" s="58"/>
      <c r="J52" s="58"/>
      <c r="K52" s="58"/>
      <c r="L52" s="58"/>
      <c r="M52" s="59"/>
      <c r="N52" s="50">
        <v>200</v>
      </c>
      <c r="O52" s="50">
        <v>16</v>
      </c>
      <c r="P52" s="58"/>
      <c r="Q52" s="58"/>
      <c r="R52" s="58"/>
      <c r="S52" s="58"/>
      <c r="T52" s="58"/>
      <c r="U52" s="58"/>
      <c r="V52" s="59"/>
      <c r="W52" s="50">
        <v>200</v>
      </c>
      <c r="X52" s="50">
        <v>16</v>
      </c>
      <c r="Y52" s="58"/>
      <c r="Z52" s="58"/>
      <c r="AA52" s="58"/>
      <c r="AB52" s="58"/>
      <c r="AC52" s="58"/>
      <c r="AD52" s="58"/>
      <c r="AE52" s="59"/>
      <c r="AF52" s="50">
        <v>200</v>
      </c>
      <c r="AG52" s="50">
        <v>16</v>
      </c>
      <c r="AH52" s="58"/>
      <c r="AI52" s="58"/>
      <c r="AJ52" s="58"/>
      <c r="AK52" s="58"/>
      <c r="AL52" s="58"/>
      <c r="AM52" s="58"/>
      <c r="AN52" s="59"/>
      <c r="AO52" s="50">
        <v>200</v>
      </c>
      <c r="AP52" s="50">
        <v>16</v>
      </c>
      <c r="AQ52" s="58"/>
      <c r="AR52" s="58"/>
      <c r="AS52" s="58"/>
      <c r="AT52" s="58"/>
      <c r="AU52" s="58"/>
      <c r="AV52" s="58"/>
      <c r="AW52" s="59"/>
      <c r="AX52" s="50">
        <v>200</v>
      </c>
      <c r="AY52" s="50">
        <v>16</v>
      </c>
      <c r="AZ52" s="58"/>
      <c r="BA52" s="58"/>
      <c r="BB52" s="58"/>
      <c r="BC52" s="58"/>
      <c r="BD52" s="58"/>
      <c r="BE52" s="58"/>
      <c r="BF52" s="103"/>
    </row>
    <row r="53" spans="1:58" s="50" customFormat="1" ht="11.25" x14ac:dyDescent="0.2">
      <c r="A53" s="55">
        <v>38</v>
      </c>
      <c r="B53" s="102">
        <v>9</v>
      </c>
      <c r="C53" s="56">
        <v>8</v>
      </c>
      <c r="D53" s="57">
        <v>3.1</v>
      </c>
      <c r="E53" s="50">
        <v>200</v>
      </c>
      <c r="F53" s="50">
        <v>20</v>
      </c>
      <c r="G53" s="58"/>
      <c r="H53" s="58"/>
      <c r="I53" s="58"/>
      <c r="J53" s="58"/>
      <c r="K53" s="58"/>
      <c r="L53" s="58"/>
      <c r="M53" s="59"/>
      <c r="N53" s="50">
        <v>200</v>
      </c>
      <c r="O53" s="50">
        <v>20</v>
      </c>
      <c r="P53" s="58"/>
      <c r="Q53" s="58"/>
      <c r="R53" s="58"/>
      <c r="S53" s="58"/>
      <c r="T53" s="58"/>
      <c r="U53" s="58"/>
      <c r="V53" s="59"/>
      <c r="W53" s="50">
        <v>200</v>
      </c>
      <c r="X53" s="50">
        <v>20</v>
      </c>
      <c r="Y53" s="58"/>
      <c r="Z53" s="58"/>
      <c r="AA53" s="58"/>
      <c r="AB53" s="58"/>
      <c r="AC53" s="58"/>
      <c r="AD53" s="58"/>
      <c r="AE53" s="59"/>
      <c r="AF53" s="50">
        <v>200</v>
      </c>
      <c r="AG53" s="50">
        <v>20</v>
      </c>
      <c r="AH53" s="58"/>
      <c r="AI53" s="58"/>
      <c r="AJ53" s="58"/>
      <c r="AK53" s="58"/>
      <c r="AL53" s="58"/>
      <c r="AM53" s="58"/>
      <c r="AN53" s="59"/>
      <c r="AO53" s="50">
        <v>200</v>
      </c>
      <c r="AP53" s="50">
        <v>20</v>
      </c>
      <c r="AQ53" s="58"/>
      <c r="AR53" s="58"/>
      <c r="AS53" s="58"/>
      <c r="AT53" s="58"/>
      <c r="AU53" s="58"/>
      <c r="AV53" s="58"/>
      <c r="AW53" s="59"/>
      <c r="AX53" s="50">
        <v>200</v>
      </c>
      <c r="AY53" s="50">
        <v>20</v>
      </c>
      <c r="AZ53" s="58"/>
      <c r="BA53" s="58"/>
      <c r="BB53" s="58"/>
      <c r="BC53" s="58"/>
      <c r="BD53" s="58"/>
      <c r="BE53" s="58"/>
      <c r="BF53" s="103"/>
    </row>
    <row r="54" spans="1:58" s="50" customFormat="1" ht="11.25" x14ac:dyDescent="0.2">
      <c r="A54" s="55">
        <v>44</v>
      </c>
      <c r="B54" s="102">
        <v>10</v>
      </c>
      <c r="C54" s="56">
        <v>9</v>
      </c>
      <c r="D54" s="57">
        <v>4.8</v>
      </c>
      <c r="E54" s="50">
        <v>200</v>
      </c>
      <c r="F54" s="50">
        <v>24</v>
      </c>
      <c r="G54" s="58"/>
      <c r="H54" s="58"/>
      <c r="I54" s="58"/>
      <c r="J54" s="58"/>
      <c r="K54" s="58"/>
      <c r="L54" s="58"/>
      <c r="M54" s="59"/>
      <c r="N54" s="50">
        <v>200</v>
      </c>
      <c r="O54" s="50">
        <v>24</v>
      </c>
      <c r="P54" s="58"/>
      <c r="Q54" s="58"/>
      <c r="R54" s="58"/>
      <c r="S54" s="58"/>
      <c r="T54" s="58"/>
      <c r="U54" s="58"/>
      <c r="V54" s="59"/>
      <c r="W54" s="50">
        <v>200</v>
      </c>
      <c r="X54" s="50">
        <v>24</v>
      </c>
      <c r="Y54" s="58"/>
      <c r="Z54" s="58"/>
      <c r="AA54" s="58"/>
      <c r="AB54" s="58"/>
      <c r="AC54" s="58"/>
      <c r="AD54" s="58"/>
      <c r="AE54" s="59"/>
      <c r="AF54" s="50">
        <v>200</v>
      </c>
      <c r="AG54" s="50">
        <v>24</v>
      </c>
      <c r="AH54" s="58"/>
      <c r="AI54" s="58"/>
      <c r="AJ54" s="58"/>
      <c r="AK54" s="58"/>
      <c r="AL54" s="58"/>
      <c r="AM54" s="58"/>
      <c r="AN54" s="59"/>
      <c r="AO54" s="50">
        <v>200</v>
      </c>
      <c r="AP54" s="50">
        <v>24</v>
      </c>
      <c r="AQ54" s="58"/>
      <c r="AR54" s="58"/>
      <c r="AS54" s="58"/>
      <c r="AT54" s="58"/>
      <c r="AU54" s="58"/>
      <c r="AV54" s="58"/>
      <c r="AW54" s="59"/>
      <c r="AX54" s="50">
        <v>200</v>
      </c>
      <c r="AY54" s="50">
        <v>24</v>
      </c>
      <c r="AZ54" s="58"/>
      <c r="BA54" s="58"/>
      <c r="BB54" s="58"/>
      <c r="BC54" s="58"/>
      <c r="BD54" s="58"/>
      <c r="BE54" s="58"/>
      <c r="BF54" s="103"/>
    </row>
    <row r="55" spans="1:58" s="50" customFormat="1" ht="11.25" x14ac:dyDescent="0.2">
      <c r="A55" s="55">
        <v>53.5</v>
      </c>
      <c r="B55" s="102">
        <v>11</v>
      </c>
      <c r="C55" s="56">
        <v>10</v>
      </c>
      <c r="D55" s="57">
        <v>6.4</v>
      </c>
      <c r="E55" s="50">
        <v>200</v>
      </c>
      <c r="F55" s="50">
        <v>24</v>
      </c>
      <c r="G55" s="58"/>
      <c r="H55" s="58"/>
      <c r="I55" s="58"/>
      <c r="J55" s="58"/>
      <c r="K55" s="58"/>
      <c r="L55" s="58"/>
      <c r="M55" s="59"/>
      <c r="N55" s="50">
        <v>200</v>
      </c>
      <c r="O55" s="50">
        <v>24</v>
      </c>
      <c r="P55" s="58"/>
      <c r="Q55" s="58"/>
      <c r="R55" s="58"/>
      <c r="S55" s="58"/>
      <c r="T55" s="58"/>
      <c r="U55" s="58"/>
      <c r="V55" s="59"/>
      <c r="W55" s="50">
        <v>200</v>
      </c>
      <c r="X55" s="50">
        <v>24</v>
      </c>
      <c r="Y55" s="58"/>
      <c r="Z55" s="58"/>
      <c r="AA55" s="58"/>
      <c r="AB55" s="58"/>
      <c r="AC55" s="58"/>
      <c r="AD55" s="58"/>
      <c r="AE55" s="59"/>
      <c r="AF55" s="50">
        <v>200</v>
      </c>
      <c r="AG55" s="50">
        <v>24</v>
      </c>
      <c r="AH55" s="58"/>
      <c r="AI55" s="58"/>
      <c r="AJ55" s="58"/>
      <c r="AK55" s="58"/>
      <c r="AL55" s="58"/>
      <c r="AM55" s="58"/>
      <c r="AN55" s="59"/>
      <c r="AO55" s="50">
        <v>200</v>
      </c>
      <c r="AP55" s="50">
        <v>24</v>
      </c>
      <c r="AQ55" s="58"/>
      <c r="AR55" s="58"/>
      <c r="AS55" s="58"/>
      <c r="AT55" s="58"/>
      <c r="AU55" s="58"/>
      <c r="AV55" s="58"/>
      <c r="AW55" s="59"/>
      <c r="AX55" s="50">
        <v>200</v>
      </c>
      <c r="AY55" s="50">
        <v>24</v>
      </c>
      <c r="AZ55" s="58"/>
      <c r="BA55" s="58"/>
      <c r="BB55" s="58"/>
      <c r="BC55" s="58"/>
      <c r="BD55" s="58"/>
      <c r="BE55" s="58"/>
      <c r="BF55" s="103"/>
    </row>
    <row r="56" spans="1:58" s="50" customFormat="1" ht="11.25" x14ac:dyDescent="0.2">
      <c r="A56" s="55">
        <v>56</v>
      </c>
      <c r="B56" s="102">
        <v>12</v>
      </c>
      <c r="C56" s="56">
        <v>10</v>
      </c>
      <c r="D56" s="57">
        <v>6.4</v>
      </c>
      <c r="E56" s="50">
        <v>200</v>
      </c>
      <c r="F56" s="50">
        <v>24</v>
      </c>
      <c r="G56" s="58"/>
      <c r="H56" s="58"/>
      <c r="I56" s="58"/>
      <c r="J56" s="58"/>
      <c r="K56" s="58"/>
      <c r="L56" s="58"/>
      <c r="M56" s="59"/>
      <c r="N56" s="50">
        <v>200</v>
      </c>
      <c r="O56" s="50">
        <v>24</v>
      </c>
      <c r="P56" s="58"/>
      <c r="Q56" s="58"/>
      <c r="R56" s="58"/>
      <c r="S56" s="58"/>
      <c r="T56" s="58"/>
      <c r="U56" s="58"/>
      <c r="V56" s="59"/>
      <c r="W56" s="50">
        <v>200</v>
      </c>
      <c r="X56" s="50">
        <v>24</v>
      </c>
      <c r="Y56" s="58"/>
      <c r="Z56" s="58"/>
      <c r="AA56" s="58"/>
      <c r="AB56" s="58"/>
      <c r="AC56" s="58"/>
      <c r="AD56" s="58"/>
      <c r="AE56" s="59"/>
      <c r="AF56" s="50">
        <v>200</v>
      </c>
      <c r="AG56" s="50">
        <v>24</v>
      </c>
      <c r="AH56" s="58"/>
      <c r="AI56" s="58"/>
      <c r="AJ56" s="58"/>
      <c r="AK56" s="58"/>
      <c r="AL56" s="58"/>
      <c r="AM56" s="58"/>
      <c r="AN56" s="59"/>
      <c r="AO56" s="50">
        <v>200</v>
      </c>
      <c r="AP56" s="50">
        <v>24</v>
      </c>
      <c r="AQ56" s="58"/>
      <c r="AR56" s="58"/>
      <c r="AS56" s="58"/>
      <c r="AT56" s="58"/>
      <c r="AU56" s="58"/>
      <c r="AV56" s="58"/>
      <c r="AW56" s="59"/>
      <c r="AX56" s="50">
        <v>200</v>
      </c>
      <c r="AY56" s="50">
        <v>24</v>
      </c>
      <c r="AZ56" s="58"/>
      <c r="BA56" s="58"/>
      <c r="BB56" s="58"/>
      <c r="BC56" s="58"/>
      <c r="BD56" s="58"/>
      <c r="BE56" s="58"/>
      <c r="BF56" s="103"/>
    </row>
    <row r="57" spans="1:58" s="50" customFormat="1" ht="11.25" x14ac:dyDescent="0.2">
      <c r="A57" s="55">
        <v>66.5</v>
      </c>
      <c r="B57" s="102">
        <v>13</v>
      </c>
      <c r="C57" s="56">
        <v>11</v>
      </c>
      <c r="D57" s="57">
        <v>6.4</v>
      </c>
      <c r="E57" s="50">
        <v>300</v>
      </c>
      <c r="F57" s="50">
        <v>30</v>
      </c>
      <c r="G57" s="58"/>
      <c r="H57" s="58"/>
      <c r="I57" s="58"/>
      <c r="J57" s="58"/>
      <c r="K57" s="58"/>
      <c r="L57" s="58"/>
      <c r="M57" s="59"/>
      <c r="N57" s="50">
        <v>300</v>
      </c>
      <c r="O57" s="50">
        <v>30</v>
      </c>
      <c r="P57" s="58"/>
      <c r="Q57" s="58"/>
      <c r="R57" s="58"/>
      <c r="S57" s="58"/>
      <c r="T57" s="58"/>
      <c r="U57" s="58"/>
      <c r="V57" s="59"/>
      <c r="W57" s="50">
        <v>300</v>
      </c>
      <c r="X57" s="50">
        <v>30</v>
      </c>
      <c r="Y57" s="58"/>
      <c r="Z57" s="58"/>
      <c r="AA57" s="58"/>
      <c r="AB57" s="58"/>
      <c r="AC57" s="58"/>
      <c r="AD57" s="58"/>
      <c r="AE57" s="59"/>
      <c r="AF57" s="50">
        <v>300</v>
      </c>
      <c r="AG57" s="50">
        <v>30</v>
      </c>
      <c r="AH57" s="58"/>
      <c r="AI57" s="58"/>
      <c r="AJ57" s="58"/>
      <c r="AK57" s="58"/>
      <c r="AL57" s="58"/>
      <c r="AM57" s="58"/>
      <c r="AN57" s="59"/>
      <c r="AO57" s="50">
        <v>300</v>
      </c>
      <c r="AP57" s="50">
        <v>30</v>
      </c>
      <c r="AQ57" s="58"/>
      <c r="AR57" s="58"/>
      <c r="AS57" s="58"/>
      <c r="AT57" s="58"/>
      <c r="AU57" s="58"/>
      <c r="AV57" s="58"/>
      <c r="AW57" s="59"/>
      <c r="AX57" s="50">
        <v>300</v>
      </c>
      <c r="AY57" s="50">
        <v>30</v>
      </c>
      <c r="AZ57" s="58"/>
      <c r="BA57" s="58"/>
      <c r="BB57" s="58"/>
      <c r="BC57" s="58"/>
      <c r="BD57" s="58"/>
      <c r="BE57" s="58"/>
      <c r="BF57" s="103"/>
    </row>
    <row r="58" spans="1:58" s="50" customFormat="1" ht="11.25" x14ac:dyDescent="0.2">
      <c r="A58" s="55">
        <v>77</v>
      </c>
      <c r="B58" s="102">
        <v>14</v>
      </c>
      <c r="C58" s="56">
        <v>11</v>
      </c>
      <c r="D58" s="57">
        <v>6.4</v>
      </c>
      <c r="E58" s="50">
        <v>300</v>
      </c>
      <c r="F58" s="50">
        <v>30</v>
      </c>
      <c r="G58" s="58"/>
      <c r="H58" s="58"/>
      <c r="I58" s="58"/>
      <c r="J58" s="58"/>
      <c r="K58" s="58"/>
      <c r="L58" s="58"/>
      <c r="M58" s="59"/>
      <c r="N58" s="50">
        <v>300</v>
      </c>
      <c r="O58" s="50">
        <v>30</v>
      </c>
      <c r="P58" s="58"/>
      <c r="Q58" s="58"/>
      <c r="R58" s="58"/>
      <c r="S58" s="58"/>
      <c r="T58" s="58"/>
      <c r="U58" s="58"/>
      <c r="V58" s="59"/>
      <c r="W58" s="50">
        <v>300</v>
      </c>
      <c r="X58" s="50">
        <v>30</v>
      </c>
      <c r="Y58" s="58"/>
      <c r="Z58" s="58"/>
      <c r="AA58" s="58"/>
      <c r="AB58" s="58"/>
      <c r="AC58" s="58"/>
      <c r="AD58" s="58"/>
      <c r="AE58" s="59"/>
      <c r="AF58" s="50">
        <v>300</v>
      </c>
      <c r="AG58" s="50">
        <v>30</v>
      </c>
      <c r="AH58" s="58"/>
      <c r="AI58" s="58"/>
      <c r="AJ58" s="58"/>
      <c r="AK58" s="58"/>
      <c r="AL58" s="58"/>
      <c r="AM58" s="58"/>
      <c r="AN58" s="59"/>
      <c r="AO58" s="50">
        <v>300</v>
      </c>
      <c r="AP58" s="50">
        <v>30</v>
      </c>
      <c r="AQ58" s="58"/>
      <c r="AR58" s="58"/>
      <c r="AS58" s="58"/>
      <c r="AT58" s="58"/>
      <c r="AU58" s="58"/>
      <c r="AV58" s="58"/>
      <c r="AW58" s="59"/>
      <c r="AX58" s="50">
        <v>300</v>
      </c>
      <c r="AY58" s="50">
        <v>30</v>
      </c>
      <c r="AZ58" s="58"/>
      <c r="BA58" s="58"/>
      <c r="BB58" s="58"/>
      <c r="BC58" s="58"/>
      <c r="BD58" s="58"/>
      <c r="BE58" s="58"/>
      <c r="BF58" s="103"/>
    </row>
    <row r="59" spans="1:58" s="50" customFormat="1" ht="11.25" x14ac:dyDescent="0.2">
      <c r="A59" s="55">
        <v>85.5</v>
      </c>
      <c r="B59" s="102">
        <v>15</v>
      </c>
      <c r="C59" s="56">
        <v>12</v>
      </c>
      <c r="D59" s="57">
        <v>7.9</v>
      </c>
      <c r="E59" s="50">
        <v>300</v>
      </c>
      <c r="F59" s="50">
        <v>30</v>
      </c>
      <c r="G59" s="58"/>
      <c r="H59" s="58"/>
      <c r="I59" s="58"/>
      <c r="J59" s="58"/>
      <c r="K59" s="58"/>
      <c r="L59" s="58"/>
      <c r="M59" s="59"/>
      <c r="N59" s="50">
        <v>300</v>
      </c>
      <c r="O59" s="50">
        <v>30</v>
      </c>
      <c r="P59" s="58"/>
      <c r="Q59" s="58"/>
      <c r="R59" s="58"/>
      <c r="S59" s="58"/>
      <c r="T59" s="58"/>
      <c r="U59" s="58"/>
      <c r="V59" s="59"/>
      <c r="W59" s="50">
        <v>300</v>
      </c>
      <c r="X59" s="50">
        <v>30</v>
      </c>
      <c r="Y59" s="58"/>
      <c r="Z59" s="58"/>
      <c r="AA59" s="58"/>
      <c r="AB59" s="58"/>
      <c r="AC59" s="58"/>
      <c r="AD59" s="58"/>
      <c r="AE59" s="59"/>
      <c r="AF59" s="50">
        <v>300</v>
      </c>
      <c r="AG59" s="50">
        <v>30</v>
      </c>
      <c r="AH59" s="58"/>
      <c r="AI59" s="58"/>
      <c r="AJ59" s="58"/>
      <c r="AK59" s="58"/>
      <c r="AL59" s="58"/>
      <c r="AM59" s="58"/>
      <c r="AN59" s="59"/>
      <c r="AO59" s="50">
        <v>300</v>
      </c>
      <c r="AP59" s="50">
        <v>30</v>
      </c>
      <c r="AQ59" s="58"/>
      <c r="AR59" s="58"/>
      <c r="AS59" s="58"/>
      <c r="AT59" s="58"/>
      <c r="AU59" s="58"/>
      <c r="AV59" s="58"/>
      <c r="AW59" s="59"/>
      <c r="AX59" s="50">
        <v>300</v>
      </c>
      <c r="AY59" s="50">
        <v>30</v>
      </c>
      <c r="AZ59" s="58"/>
      <c r="BA59" s="58"/>
      <c r="BB59" s="58"/>
      <c r="BC59" s="58"/>
      <c r="BD59" s="58"/>
      <c r="BE59" s="58"/>
      <c r="BF59" s="103"/>
    </row>
    <row r="60" spans="1:58" s="50" customFormat="1" ht="11.25" x14ac:dyDescent="0.2">
      <c r="A60" s="55">
        <v>101</v>
      </c>
      <c r="B60" s="102">
        <v>16</v>
      </c>
      <c r="C60" s="56">
        <v>12</v>
      </c>
      <c r="D60" s="57">
        <v>7.9</v>
      </c>
      <c r="E60" s="50">
        <v>300</v>
      </c>
      <c r="F60" s="50">
        <v>30</v>
      </c>
      <c r="G60" s="58"/>
      <c r="H60" s="58"/>
      <c r="I60" s="58"/>
      <c r="J60" s="58"/>
      <c r="K60" s="58"/>
      <c r="L60" s="58"/>
      <c r="M60" s="59"/>
      <c r="N60" s="50">
        <v>300</v>
      </c>
      <c r="O60" s="50">
        <v>30</v>
      </c>
      <c r="P60" s="58"/>
      <c r="Q60" s="58"/>
      <c r="R60" s="58"/>
      <c r="S60" s="58"/>
      <c r="T60" s="58"/>
      <c r="U60" s="58"/>
      <c r="V60" s="59"/>
      <c r="W60" s="50">
        <v>300</v>
      </c>
      <c r="X60" s="50">
        <v>30</v>
      </c>
      <c r="Y60" s="58"/>
      <c r="Z60" s="58"/>
      <c r="AA60" s="58"/>
      <c r="AB60" s="58"/>
      <c r="AC60" s="58"/>
      <c r="AD60" s="58"/>
      <c r="AE60" s="59"/>
      <c r="AF60" s="50">
        <v>300</v>
      </c>
      <c r="AG60" s="50">
        <v>30</v>
      </c>
      <c r="AH60" s="58"/>
      <c r="AI60" s="58"/>
      <c r="AJ60" s="58"/>
      <c r="AK60" s="58"/>
      <c r="AL60" s="58"/>
      <c r="AM60" s="58"/>
      <c r="AN60" s="59"/>
      <c r="AO60" s="50">
        <v>300</v>
      </c>
      <c r="AP60" s="50">
        <v>30</v>
      </c>
      <c r="AQ60" s="58"/>
      <c r="AR60" s="58"/>
      <c r="AS60" s="58"/>
      <c r="AT60" s="58"/>
      <c r="AU60" s="58"/>
      <c r="AV60" s="58"/>
      <c r="AW60" s="59"/>
      <c r="AX60" s="50">
        <v>300</v>
      </c>
      <c r="AY60" s="50">
        <v>30</v>
      </c>
      <c r="AZ60" s="58"/>
      <c r="BA60" s="58"/>
      <c r="BB60" s="58"/>
      <c r="BC60" s="58"/>
      <c r="BD60" s="58"/>
      <c r="BE60" s="58"/>
      <c r="BF60" s="103"/>
    </row>
    <row r="61" spans="1:58" s="50" customFormat="1" ht="11.25" x14ac:dyDescent="0.2">
      <c r="A61" s="55">
        <v>117.5</v>
      </c>
      <c r="B61" s="102">
        <v>17</v>
      </c>
      <c r="C61" s="56">
        <v>13</v>
      </c>
      <c r="D61" s="57">
        <v>9.5</v>
      </c>
      <c r="E61" s="53"/>
      <c r="F61" s="53"/>
      <c r="G61" s="53"/>
      <c r="H61" s="53"/>
      <c r="I61" s="53"/>
      <c r="J61" s="53"/>
      <c r="K61" s="53"/>
      <c r="L61" s="53"/>
      <c r="M61" s="54"/>
      <c r="N61" s="53"/>
      <c r="O61" s="53"/>
      <c r="P61" s="53"/>
      <c r="Q61" s="53"/>
      <c r="R61" s="53"/>
      <c r="S61" s="53"/>
      <c r="T61" s="53"/>
      <c r="U61" s="53"/>
      <c r="V61" s="54"/>
      <c r="W61" s="53"/>
      <c r="X61" s="53"/>
      <c r="Y61" s="53"/>
      <c r="Z61" s="53"/>
      <c r="AA61" s="53"/>
      <c r="AB61" s="53"/>
      <c r="AC61" s="53"/>
      <c r="AD61" s="53"/>
      <c r="AE61" s="54"/>
      <c r="AF61" s="53"/>
      <c r="AG61" s="53"/>
      <c r="AH61" s="53"/>
      <c r="AI61" s="53"/>
      <c r="AJ61" s="53"/>
      <c r="AK61" s="53"/>
      <c r="AL61" s="53"/>
      <c r="AM61" s="53"/>
      <c r="AN61" s="54"/>
      <c r="AO61" s="53"/>
      <c r="AP61" s="53"/>
      <c r="AQ61" s="53"/>
      <c r="AR61" s="53"/>
      <c r="AS61" s="53"/>
      <c r="AT61" s="53"/>
      <c r="AU61" s="53"/>
      <c r="AV61" s="53"/>
      <c r="AW61" s="54"/>
      <c r="AX61" s="53"/>
      <c r="AY61" s="53"/>
      <c r="AZ61" s="53"/>
      <c r="BA61" s="53"/>
      <c r="BB61" s="53"/>
      <c r="BC61" s="53"/>
      <c r="BD61" s="53"/>
      <c r="BE61" s="53"/>
      <c r="BF61" s="101"/>
    </row>
    <row r="62" spans="1:58" s="50" customFormat="1" ht="11.25" x14ac:dyDescent="0.2">
      <c r="A62" s="55">
        <v>130</v>
      </c>
      <c r="B62" s="104">
        <v>18</v>
      </c>
      <c r="C62" s="105">
        <v>13</v>
      </c>
      <c r="D62" s="106">
        <v>9.5</v>
      </c>
      <c r="E62" s="107"/>
      <c r="F62" s="107"/>
      <c r="G62" s="107"/>
      <c r="H62" s="107"/>
      <c r="I62" s="107"/>
      <c r="J62" s="107"/>
      <c r="K62" s="107"/>
      <c r="L62" s="107"/>
      <c r="M62" s="109"/>
      <c r="N62" s="107"/>
      <c r="O62" s="107"/>
      <c r="P62" s="107"/>
      <c r="Q62" s="107"/>
      <c r="R62" s="107"/>
      <c r="S62" s="107"/>
      <c r="T62" s="107"/>
      <c r="U62" s="107"/>
      <c r="V62" s="109"/>
      <c r="W62" s="107"/>
      <c r="X62" s="107"/>
      <c r="Y62" s="107"/>
      <c r="Z62" s="107"/>
      <c r="AA62" s="107"/>
      <c r="AB62" s="107"/>
      <c r="AC62" s="107"/>
      <c r="AD62" s="107"/>
      <c r="AE62" s="109"/>
      <c r="AF62" s="107"/>
      <c r="AG62" s="107"/>
      <c r="AH62" s="107"/>
      <c r="AI62" s="107"/>
      <c r="AJ62" s="107"/>
      <c r="AK62" s="107"/>
      <c r="AL62" s="107"/>
      <c r="AM62" s="107"/>
      <c r="AN62" s="109"/>
      <c r="AO62" s="107"/>
      <c r="AP62" s="107"/>
      <c r="AQ62" s="107"/>
      <c r="AR62" s="107"/>
      <c r="AS62" s="107"/>
      <c r="AT62" s="107"/>
      <c r="AU62" s="107"/>
      <c r="AV62" s="107"/>
      <c r="AW62" s="109"/>
      <c r="AX62" s="107"/>
      <c r="AY62" s="107"/>
      <c r="AZ62" s="107"/>
      <c r="BA62" s="107"/>
      <c r="BB62" s="107"/>
      <c r="BC62" s="107"/>
      <c r="BD62" s="107"/>
      <c r="BE62" s="107"/>
      <c r="BF62" s="110"/>
    </row>
    <row r="63" spans="1:58" s="50" customFormat="1" ht="11.25" x14ac:dyDescent="0.2">
      <c r="A63" s="60">
        <v>168.3</v>
      </c>
      <c r="B63" s="61"/>
      <c r="C63" s="62"/>
      <c r="D63" s="63"/>
      <c r="E63" s="64"/>
      <c r="F63" s="64"/>
      <c r="G63" s="64"/>
      <c r="H63" s="64"/>
      <c r="I63" s="64"/>
      <c r="J63" s="64"/>
      <c r="K63" s="64"/>
      <c r="L63" s="64"/>
      <c r="M63" s="65"/>
      <c r="N63" s="64"/>
      <c r="O63" s="64"/>
      <c r="P63" s="64"/>
      <c r="Q63" s="64"/>
      <c r="R63" s="64"/>
      <c r="S63" s="64"/>
      <c r="T63" s="64"/>
      <c r="U63" s="64"/>
      <c r="V63" s="65"/>
      <c r="W63" s="64"/>
      <c r="X63" s="64"/>
      <c r="Y63" s="64"/>
      <c r="Z63" s="64"/>
      <c r="AA63" s="64"/>
      <c r="AB63" s="64"/>
      <c r="AC63" s="64"/>
      <c r="AD63" s="64"/>
      <c r="AE63" s="65"/>
      <c r="AF63" s="64"/>
      <c r="AG63" s="64"/>
      <c r="AH63" s="64"/>
      <c r="AI63" s="64"/>
      <c r="AJ63" s="64"/>
      <c r="AK63" s="64"/>
      <c r="AL63" s="64"/>
      <c r="AM63" s="64"/>
      <c r="AN63" s="65"/>
      <c r="AO63" s="64"/>
      <c r="AP63" s="64"/>
      <c r="AQ63" s="64"/>
      <c r="AR63" s="64"/>
      <c r="AS63" s="64"/>
      <c r="AT63" s="64"/>
      <c r="AU63" s="64"/>
      <c r="AV63" s="64"/>
      <c r="AW63" s="65"/>
      <c r="AX63" s="64"/>
      <c r="AY63" s="64"/>
      <c r="AZ63" s="64"/>
      <c r="BA63" s="64"/>
      <c r="BB63" s="64"/>
      <c r="BC63" s="64"/>
      <c r="BD63" s="64"/>
      <c r="BE63" s="64"/>
      <c r="BF63" s="65"/>
    </row>
    <row r="64" spans="1:58" s="50" customFormat="1" ht="11.25" x14ac:dyDescent="0.2">
      <c r="A64" s="66"/>
      <c r="B64" s="66"/>
    </row>
    <row r="65" spans="1:2" s="50" customFormat="1" ht="11.25" x14ac:dyDescent="0.2">
      <c r="A65" s="66"/>
      <c r="B65" s="66"/>
    </row>
    <row r="66" spans="1:2" s="50" customFormat="1" ht="11.25" x14ac:dyDescent="0.2">
      <c r="A66" s="66"/>
      <c r="B66" s="66"/>
    </row>
    <row r="67" spans="1:2" s="50" customFormat="1" ht="11.25" x14ac:dyDescent="0.2">
      <c r="A67" s="66"/>
      <c r="B67" s="66"/>
    </row>
    <row r="68" spans="1:2" s="50" customFormat="1" ht="11.25" x14ac:dyDescent="0.2">
      <c r="A68" s="66"/>
      <c r="B68" s="66"/>
    </row>
    <row r="69" spans="1:2" s="50" customFormat="1" ht="11.25" x14ac:dyDescent="0.2">
      <c r="A69" s="66"/>
      <c r="B69" s="66"/>
    </row>
    <row r="70" spans="1:2" s="50" customFormat="1" ht="11.25" x14ac:dyDescent="0.2">
      <c r="A70" s="66"/>
      <c r="B70" s="66"/>
    </row>
    <row r="71" spans="1:2" s="50" customFormat="1" ht="11.25" x14ac:dyDescent="0.2">
      <c r="A71" s="66"/>
      <c r="B71" s="66"/>
    </row>
    <row r="72" spans="1:2" s="50" customFormat="1" ht="11.25" x14ac:dyDescent="0.2">
      <c r="A72" s="66"/>
      <c r="B72" s="66"/>
    </row>
    <row r="73" spans="1:2" s="50" customFormat="1" ht="11.25" x14ac:dyDescent="0.2">
      <c r="A73" s="66"/>
      <c r="B73" s="66"/>
    </row>
    <row r="74" spans="1:2" s="50" customFormat="1" ht="11.25" x14ac:dyDescent="0.2">
      <c r="A74" s="66"/>
      <c r="B74" s="66"/>
    </row>
    <row r="75" spans="1:2" s="50" customFormat="1" ht="11.25" x14ac:dyDescent="0.2">
      <c r="A75" s="66"/>
      <c r="B75" s="66"/>
    </row>
    <row r="76" spans="1:2" s="50" customFormat="1" ht="11.25" x14ac:dyDescent="0.2">
      <c r="A76" s="66"/>
      <c r="B76" s="66"/>
    </row>
    <row r="77" spans="1:2" s="50" customFormat="1" ht="11.25" x14ac:dyDescent="0.2">
      <c r="A77" s="66"/>
      <c r="B77" s="66"/>
    </row>
    <row r="78" spans="1:2" s="50" customFormat="1" ht="11.25" x14ac:dyDescent="0.2">
      <c r="A78" s="66"/>
      <c r="B78" s="66"/>
    </row>
    <row r="79" spans="1:2" s="50" customFormat="1" ht="11.25" x14ac:dyDescent="0.2">
      <c r="A79" s="66"/>
      <c r="B79" s="66"/>
    </row>
    <row r="80" spans="1:2" s="50" customFormat="1" ht="11.25" x14ac:dyDescent="0.2">
      <c r="A80" s="66"/>
      <c r="B80" s="66"/>
    </row>
    <row r="81" spans="1:2" s="50" customFormat="1" ht="11.25" x14ac:dyDescent="0.2">
      <c r="A81" s="66"/>
      <c r="B81" s="66"/>
    </row>
    <row r="82" spans="1:2" s="50" customFormat="1" ht="11.25" x14ac:dyDescent="0.2">
      <c r="A82" s="66"/>
      <c r="B82" s="66"/>
    </row>
    <row r="83" spans="1:2" s="50" customFormat="1" ht="11.25" x14ac:dyDescent="0.2">
      <c r="A83" s="66"/>
      <c r="B83" s="66"/>
    </row>
    <row r="84" spans="1:2" s="50" customFormat="1" ht="11.25" x14ac:dyDescent="0.2">
      <c r="A84" s="66"/>
      <c r="B84" s="66"/>
    </row>
    <row r="85" spans="1:2" s="50" customFormat="1" ht="11.25" x14ac:dyDescent="0.2">
      <c r="A85" s="66"/>
      <c r="B85" s="66"/>
    </row>
    <row r="86" spans="1:2" s="50" customFormat="1" ht="11.25" x14ac:dyDescent="0.2">
      <c r="A86" s="66"/>
      <c r="B86" s="66"/>
    </row>
    <row r="87" spans="1:2" s="50" customFormat="1" ht="11.25" x14ac:dyDescent="0.2">
      <c r="A87" s="66"/>
      <c r="B87" s="66"/>
    </row>
    <row r="88" spans="1:2" s="50" customFormat="1" ht="11.25" x14ac:dyDescent="0.2">
      <c r="A88" s="66"/>
      <c r="B88" s="66"/>
    </row>
    <row r="89" spans="1:2" s="50" customFormat="1" ht="11.25" x14ac:dyDescent="0.2">
      <c r="A89" s="66"/>
      <c r="B89" s="66"/>
    </row>
    <row r="90" spans="1:2" s="50" customFormat="1" ht="11.25" x14ac:dyDescent="0.2">
      <c r="A90" s="66"/>
      <c r="B90" s="66"/>
    </row>
    <row r="91" spans="1:2" s="50" customFormat="1" ht="11.25" x14ac:dyDescent="0.2">
      <c r="A91" s="66"/>
      <c r="B91" s="66"/>
    </row>
    <row r="92" spans="1:2" s="50" customFormat="1" ht="11.25" x14ac:dyDescent="0.2">
      <c r="A92" s="66"/>
      <c r="B92" s="66"/>
    </row>
    <row r="93" spans="1:2" s="50" customFormat="1" ht="11.25" x14ac:dyDescent="0.2">
      <c r="A93" s="66"/>
      <c r="B93" s="66"/>
    </row>
    <row r="94" spans="1:2" s="50" customFormat="1" ht="11.25" x14ac:dyDescent="0.2">
      <c r="A94" s="66"/>
      <c r="B94" s="66"/>
    </row>
    <row r="95" spans="1:2" s="50" customFormat="1" ht="11.25" x14ac:dyDescent="0.2">
      <c r="A95" s="66"/>
      <c r="B95" s="66"/>
    </row>
    <row r="96" spans="1:2" s="50" customFormat="1" ht="11.25" x14ac:dyDescent="0.2">
      <c r="A96" s="66"/>
      <c r="B96" s="66"/>
    </row>
    <row r="97" spans="1:2" s="50" customFormat="1" ht="11.25" x14ac:dyDescent="0.2">
      <c r="A97" s="66"/>
      <c r="B97" s="66"/>
    </row>
    <row r="98" spans="1:2" s="50" customFormat="1" ht="11.25" x14ac:dyDescent="0.2">
      <c r="A98" s="66"/>
      <c r="B98" s="66"/>
    </row>
    <row r="99" spans="1:2" s="50" customFormat="1" ht="11.25" x14ac:dyDescent="0.2">
      <c r="A99" s="66"/>
      <c r="B99" s="66"/>
    </row>
    <row r="100" spans="1:2" s="50" customFormat="1" ht="11.25" x14ac:dyDescent="0.2">
      <c r="A100" s="66"/>
      <c r="B100" s="66"/>
    </row>
    <row r="101" spans="1:2" s="50" customFormat="1" ht="11.25" x14ac:dyDescent="0.2">
      <c r="A101" s="66"/>
      <c r="B101" s="66"/>
    </row>
    <row r="102" spans="1:2" s="50" customFormat="1" ht="11.25" x14ac:dyDescent="0.2">
      <c r="A102" s="66"/>
      <c r="B102" s="66"/>
    </row>
    <row r="103" spans="1:2" s="50" customFormat="1" ht="11.25" x14ac:dyDescent="0.2">
      <c r="A103" s="66"/>
      <c r="B103" s="66"/>
    </row>
    <row r="104" spans="1:2" s="50" customFormat="1" ht="11.25" x14ac:dyDescent="0.2">
      <c r="A104" s="66"/>
      <c r="B104" s="66"/>
    </row>
    <row r="105" spans="1:2" s="50" customFormat="1" ht="11.25" x14ac:dyDescent="0.2">
      <c r="A105" s="66"/>
      <c r="B105" s="66"/>
    </row>
    <row r="106" spans="1:2" s="50" customFormat="1" ht="11.25" x14ac:dyDescent="0.2">
      <c r="A106" s="66"/>
      <c r="B106" s="66"/>
    </row>
    <row r="107" spans="1:2" s="50" customFormat="1" ht="11.25" x14ac:dyDescent="0.2">
      <c r="A107" s="66"/>
      <c r="B107" s="66"/>
    </row>
    <row r="108" spans="1:2" s="50" customFormat="1" ht="11.25" x14ac:dyDescent="0.2">
      <c r="A108" s="66"/>
      <c r="B108" s="66"/>
    </row>
    <row r="109" spans="1:2" s="50" customFormat="1" ht="11.25" x14ac:dyDescent="0.2">
      <c r="A109" s="66"/>
      <c r="B109" s="66"/>
    </row>
    <row r="110" spans="1:2" s="50" customFormat="1" ht="11.25" x14ac:dyDescent="0.2">
      <c r="A110" s="66"/>
      <c r="B110" s="66"/>
    </row>
    <row r="111" spans="1:2" s="50" customFormat="1" ht="11.25" x14ac:dyDescent="0.2">
      <c r="A111" s="66"/>
      <c r="B111" s="66"/>
    </row>
    <row r="112" spans="1:2" s="50" customFormat="1" ht="11.25" x14ac:dyDescent="0.2">
      <c r="A112" s="66"/>
      <c r="B112" s="66"/>
    </row>
    <row r="113" spans="1:2" s="50" customFormat="1" ht="11.25" x14ac:dyDescent="0.2">
      <c r="A113" s="66"/>
      <c r="B113" s="66"/>
    </row>
    <row r="114" spans="1:2" s="50" customFormat="1" ht="11.25" x14ac:dyDescent="0.2">
      <c r="A114" s="66"/>
      <c r="B114" s="66"/>
    </row>
    <row r="115" spans="1:2" s="50" customFormat="1" ht="11.25" x14ac:dyDescent="0.2">
      <c r="A115" s="66"/>
      <c r="B115" s="66"/>
    </row>
    <row r="116" spans="1:2" s="50" customFormat="1" ht="11.25" x14ac:dyDescent="0.2">
      <c r="A116" s="66"/>
      <c r="B116" s="66"/>
    </row>
    <row r="117" spans="1:2" s="50" customFormat="1" ht="11.25" x14ac:dyDescent="0.2">
      <c r="A117" s="66"/>
      <c r="B117" s="66"/>
    </row>
    <row r="118" spans="1:2" s="50" customFormat="1" ht="11.25" x14ac:dyDescent="0.2">
      <c r="A118" s="66"/>
      <c r="B118" s="66"/>
    </row>
    <row r="119" spans="1:2" s="50" customFormat="1" ht="11.25" x14ac:dyDescent="0.2">
      <c r="A119" s="66"/>
      <c r="B119" s="66"/>
    </row>
    <row r="120" spans="1:2" s="50" customFormat="1" ht="11.25" x14ac:dyDescent="0.2">
      <c r="A120" s="66"/>
      <c r="B120" s="66"/>
    </row>
    <row r="121" spans="1:2" s="50" customFormat="1" ht="11.25" x14ac:dyDescent="0.2">
      <c r="A121" s="66"/>
      <c r="B121" s="66"/>
    </row>
    <row r="122" spans="1:2" s="50" customFormat="1" ht="11.25" x14ac:dyDescent="0.2">
      <c r="A122" s="66"/>
      <c r="B122" s="66"/>
    </row>
    <row r="123" spans="1:2" s="50" customFormat="1" ht="11.25" x14ac:dyDescent="0.2">
      <c r="A123" s="66"/>
      <c r="B123" s="66"/>
    </row>
    <row r="124" spans="1:2" s="50" customFormat="1" ht="11.25" x14ac:dyDescent="0.2">
      <c r="A124" s="66"/>
      <c r="B124" s="66"/>
    </row>
    <row r="125" spans="1:2" s="50" customFormat="1" ht="11.25" x14ac:dyDescent="0.2">
      <c r="A125" s="66"/>
      <c r="B125" s="66"/>
    </row>
    <row r="126" spans="1:2" s="50" customFormat="1" ht="11.25" x14ac:dyDescent="0.2">
      <c r="A126" s="66"/>
      <c r="B126" s="66"/>
    </row>
    <row r="127" spans="1:2" s="50" customFormat="1" ht="11.25" x14ac:dyDescent="0.2">
      <c r="A127" s="66"/>
      <c r="B127" s="66"/>
    </row>
    <row r="128" spans="1:2" s="50" customFormat="1" ht="11.25" x14ac:dyDescent="0.2">
      <c r="A128" s="66"/>
      <c r="B128" s="66"/>
    </row>
    <row r="129" spans="1:2" s="50" customFormat="1" ht="11.25" x14ac:dyDescent="0.2">
      <c r="A129" s="66"/>
      <c r="B129" s="66"/>
    </row>
    <row r="130" spans="1:2" s="50" customFormat="1" ht="11.25" x14ac:dyDescent="0.2">
      <c r="A130" s="66"/>
      <c r="B130" s="66"/>
    </row>
    <row r="131" spans="1:2" s="50" customFormat="1" ht="11.25" x14ac:dyDescent="0.2">
      <c r="A131" s="66"/>
      <c r="B131" s="66"/>
    </row>
    <row r="132" spans="1:2" s="50" customFormat="1" ht="11.25" x14ac:dyDescent="0.2">
      <c r="A132" s="66"/>
      <c r="B132" s="66"/>
    </row>
    <row r="133" spans="1:2" s="50" customFormat="1" ht="11.25" x14ac:dyDescent="0.2">
      <c r="A133" s="66"/>
      <c r="B133" s="66"/>
    </row>
    <row r="134" spans="1:2" s="50" customFormat="1" ht="11.25" x14ac:dyDescent="0.2">
      <c r="A134" s="66"/>
      <c r="B134" s="66"/>
    </row>
    <row r="135" spans="1:2" s="50" customFormat="1" ht="11.25" x14ac:dyDescent="0.2">
      <c r="A135" s="66"/>
      <c r="B135" s="66"/>
    </row>
    <row r="136" spans="1:2" s="50" customFormat="1" ht="11.25" x14ac:dyDescent="0.2">
      <c r="A136" s="66"/>
      <c r="B136" s="66"/>
    </row>
    <row r="137" spans="1:2" s="50" customFormat="1" ht="11.25" x14ac:dyDescent="0.2">
      <c r="A137" s="66"/>
      <c r="B137" s="66"/>
    </row>
    <row r="138" spans="1:2" s="50" customFormat="1" ht="11.25" x14ac:dyDescent="0.2">
      <c r="A138" s="66"/>
      <c r="B138" s="66"/>
    </row>
    <row r="139" spans="1:2" s="50" customFormat="1" ht="11.25" x14ac:dyDescent="0.2">
      <c r="A139" s="66"/>
      <c r="B139" s="66"/>
    </row>
    <row r="140" spans="1:2" s="50" customFormat="1" ht="11.25" x14ac:dyDescent="0.2">
      <c r="A140" s="66"/>
      <c r="B140" s="66"/>
    </row>
    <row r="141" spans="1:2" s="50" customFormat="1" ht="11.25" x14ac:dyDescent="0.2">
      <c r="A141" s="66"/>
      <c r="B141" s="66"/>
    </row>
    <row r="142" spans="1:2" s="50" customFormat="1" ht="11.25" x14ac:dyDescent="0.2">
      <c r="A142" s="66"/>
      <c r="B142" s="66"/>
    </row>
    <row r="143" spans="1:2" s="50" customFormat="1" ht="11.25" x14ac:dyDescent="0.2">
      <c r="A143" s="66"/>
      <c r="B143" s="66"/>
    </row>
    <row r="144" spans="1:2" s="50" customFormat="1" ht="11.25" x14ac:dyDescent="0.2">
      <c r="A144" s="66"/>
      <c r="B144" s="66"/>
    </row>
    <row r="145" spans="1:2" s="50" customFormat="1" ht="11.25" x14ac:dyDescent="0.2">
      <c r="A145" s="66"/>
      <c r="B145" s="66"/>
    </row>
    <row r="146" spans="1:2" s="50" customFormat="1" ht="11.25" x14ac:dyDescent="0.2">
      <c r="A146" s="66"/>
      <c r="B146" s="66"/>
    </row>
    <row r="147" spans="1:2" s="50" customFormat="1" ht="11.25" x14ac:dyDescent="0.2">
      <c r="A147" s="66"/>
      <c r="B147" s="66"/>
    </row>
    <row r="148" spans="1:2" s="50" customFormat="1" ht="11.25" x14ac:dyDescent="0.2">
      <c r="A148" s="66"/>
      <c r="B148" s="66"/>
    </row>
    <row r="149" spans="1:2" s="50" customFormat="1" ht="11.25" x14ac:dyDescent="0.2">
      <c r="A149" s="66"/>
      <c r="B149" s="66"/>
    </row>
    <row r="150" spans="1:2" s="50" customFormat="1" ht="11.25" x14ac:dyDescent="0.2">
      <c r="A150" s="66"/>
      <c r="B150" s="66"/>
    </row>
    <row r="151" spans="1:2" s="50" customFormat="1" ht="11.25" x14ac:dyDescent="0.2">
      <c r="A151" s="66"/>
      <c r="B151" s="66"/>
    </row>
    <row r="152" spans="1:2" s="50" customFormat="1" ht="11.25" x14ac:dyDescent="0.2">
      <c r="A152" s="66"/>
      <c r="B152" s="66"/>
    </row>
    <row r="153" spans="1:2" s="50" customFormat="1" ht="11.25" x14ac:dyDescent="0.2">
      <c r="A153" s="66"/>
      <c r="B153" s="66"/>
    </row>
    <row r="154" spans="1:2" s="50" customFormat="1" ht="11.25" x14ac:dyDescent="0.2">
      <c r="A154" s="66"/>
      <c r="B154" s="66"/>
    </row>
    <row r="155" spans="1:2" s="50" customFormat="1" ht="11.25" x14ac:dyDescent="0.2">
      <c r="A155" s="66"/>
      <c r="B155" s="66"/>
    </row>
    <row r="156" spans="1:2" s="50" customFormat="1" ht="11.25" x14ac:dyDescent="0.2">
      <c r="A156" s="66"/>
      <c r="B156" s="66"/>
    </row>
    <row r="157" spans="1:2" s="50" customFormat="1" ht="11.25" x14ac:dyDescent="0.2">
      <c r="A157" s="66"/>
      <c r="B157" s="66"/>
    </row>
    <row r="158" spans="1:2" s="50" customFormat="1" ht="11.25" x14ac:dyDescent="0.2">
      <c r="A158" s="66"/>
      <c r="B158" s="66"/>
    </row>
    <row r="159" spans="1:2" s="50" customFormat="1" ht="11.25" x14ac:dyDescent="0.2">
      <c r="A159" s="66"/>
      <c r="B159" s="66"/>
    </row>
    <row r="160" spans="1:2" s="50" customFormat="1" ht="11.25" x14ac:dyDescent="0.2">
      <c r="A160" s="66"/>
      <c r="B160" s="66"/>
    </row>
    <row r="161" spans="1:2" s="50" customFormat="1" ht="11.25" x14ac:dyDescent="0.2">
      <c r="A161" s="66"/>
      <c r="B161" s="66"/>
    </row>
    <row r="162" spans="1:2" s="50" customFormat="1" ht="11.25" x14ac:dyDescent="0.2">
      <c r="A162" s="66"/>
      <c r="B162" s="66"/>
    </row>
    <row r="163" spans="1:2" s="50" customFormat="1" ht="11.25" x14ac:dyDescent="0.2">
      <c r="A163" s="66"/>
      <c r="B163" s="66"/>
    </row>
    <row r="164" spans="1:2" s="50" customFormat="1" ht="11.25" x14ac:dyDescent="0.2">
      <c r="A164" s="66"/>
      <c r="B164" s="66"/>
    </row>
    <row r="165" spans="1:2" s="50" customFormat="1" ht="11.25" x14ac:dyDescent="0.2">
      <c r="A165" s="66"/>
      <c r="B165" s="66"/>
    </row>
    <row r="166" spans="1:2" s="50" customFormat="1" ht="11.25" x14ac:dyDescent="0.2">
      <c r="A166" s="66"/>
      <c r="B166" s="66"/>
    </row>
    <row r="167" spans="1:2" s="50" customFormat="1" ht="11.25" x14ac:dyDescent="0.2">
      <c r="A167" s="66"/>
      <c r="B167" s="66"/>
    </row>
    <row r="168" spans="1:2" s="50" customFormat="1" ht="11.25" x14ac:dyDescent="0.2">
      <c r="A168" s="66"/>
      <c r="B168" s="66"/>
    </row>
    <row r="169" spans="1:2" s="50" customFormat="1" ht="11.25" x14ac:dyDescent="0.2">
      <c r="A169" s="66"/>
      <c r="B169" s="66"/>
    </row>
    <row r="170" spans="1:2" s="50" customFormat="1" ht="11.25" x14ac:dyDescent="0.2">
      <c r="A170" s="66"/>
      <c r="B170" s="66"/>
    </row>
    <row r="171" spans="1:2" s="50" customFormat="1" ht="11.25" x14ac:dyDescent="0.2">
      <c r="A171" s="66"/>
      <c r="B171" s="66"/>
    </row>
    <row r="172" spans="1:2" s="50" customFormat="1" ht="11.25" x14ac:dyDescent="0.2">
      <c r="A172" s="66"/>
      <c r="B172" s="66"/>
    </row>
    <row r="173" spans="1:2" s="50" customFormat="1" ht="11.25" x14ac:dyDescent="0.2">
      <c r="A173" s="66"/>
      <c r="B173" s="66"/>
    </row>
    <row r="174" spans="1:2" s="50" customFormat="1" ht="11.25" x14ac:dyDescent="0.2">
      <c r="A174" s="66"/>
      <c r="B174" s="66"/>
    </row>
    <row r="175" spans="1:2" s="50" customFormat="1" ht="11.25" x14ac:dyDescent="0.2">
      <c r="A175" s="66"/>
      <c r="B175" s="66"/>
    </row>
    <row r="176" spans="1:2" s="50" customFormat="1" ht="11.25" x14ac:dyDescent="0.2">
      <c r="A176" s="66"/>
      <c r="B176" s="66"/>
    </row>
    <row r="177" spans="1:2" s="50" customFormat="1" ht="11.25" x14ac:dyDescent="0.2">
      <c r="A177" s="66"/>
      <c r="B177" s="66"/>
    </row>
    <row r="178" spans="1:2" s="50" customFormat="1" ht="11.25" x14ac:dyDescent="0.2">
      <c r="A178" s="66"/>
      <c r="B178" s="66"/>
    </row>
    <row r="179" spans="1:2" s="50" customFormat="1" ht="11.25" x14ac:dyDescent="0.2">
      <c r="A179" s="66"/>
      <c r="B179" s="66"/>
    </row>
    <row r="180" spans="1:2" s="50" customFormat="1" ht="11.25" x14ac:dyDescent="0.2">
      <c r="A180" s="66"/>
      <c r="B180" s="66"/>
    </row>
    <row r="181" spans="1:2" s="50" customFormat="1" ht="11.25" x14ac:dyDescent="0.2">
      <c r="A181" s="66"/>
      <c r="B181" s="66"/>
    </row>
    <row r="182" spans="1:2" s="50" customFormat="1" ht="11.25" x14ac:dyDescent="0.2">
      <c r="A182" s="66"/>
      <c r="B182" s="66"/>
    </row>
    <row r="183" spans="1:2" s="50" customFormat="1" ht="11.25" x14ac:dyDescent="0.2">
      <c r="A183" s="66"/>
      <c r="B183" s="66"/>
    </row>
    <row r="184" spans="1:2" s="50" customFormat="1" ht="11.25" x14ac:dyDescent="0.2">
      <c r="A184" s="66"/>
      <c r="B184" s="66"/>
    </row>
    <row r="185" spans="1:2" s="50" customFormat="1" ht="11.25" x14ac:dyDescent="0.2">
      <c r="A185" s="66"/>
      <c r="B185" s="66"/>
    </row>
    <row r="186" spans="1:2" s="50" customFormat="1" ht="11.25" x14ac:dyDescent="0.2">
      <c r="A186" s="66"/>
      <c r="B186" s="66"/>
    </row>
    <row r="187" spans="1:2" s="50" customFormat="1" ht="11.25" x14ac:dyDescent="0.2">
      <c r="A187" s="66"/>
      <c r="B187" s="66"/>
    </row>
    <row r="188" spans="1:2" s="50" customFormat="1" ht="11.25" x14ac:dyDescent="0.2">
      <c r="A188" s="66"/>
      <c r="B188" s="66"/>
    </row>
    <row r="189" spans="1:2" s="50" customFormat="1" ht="11.25" x14ac:dyDescent="0.2">
      <c r="A189" s="66"/>
      <c r="B189" s="66"/>
    </row>
    <row r="190" spans="1:2" s="50" customFormat="1" ht="11.25" x14ac:dyDescent="0.2">
      <c r="A190" s="66"/>
      <c r="B190" s="66"/>
    </row>
    <row r="191" spans="1:2" s="50" customFormat="1" ht="11.25" x14ac:dyDescent="0.2">
      <c r="A191" s="66"/>
      <c r="B191" s="66"/>
    </row>
    <row r="192" spans="1:2" s="50" customFormat="1" ht="11.25" x14ac:dyDescent="0.2">
      <c r="A192" s="66"/>
      <c r="B192" s="66"/>
    </row>
    <row r="193" spans="1:2" s="50" customFormat="1" ht="11.25" x14ac:dyDescent="0.2">
      <c r="A193" s="66"/>
      <c r="B193" s="66"/>
    </row>
    <row r="194" spans="1:2" s="50" customFormat="1" ht="11.25" x14ac:dyDescent="0.2">
      <c r="A194" s="66"/>
      <c r="B194" s="66"/>
    </row>
    <row r="195" spans="1:2" s="50" customFormat="1" ht="11.25" x14ac:dyDescent="0.2">
      <c r="A195" s="66"/>
      <c r="B195" s="66"/>
    </row>
    <row r="196" spans="1:2" s="50" customFormat="1" ht="11.25" x14ac:dyDescent="0.2">
      <c r="A196" s="66"/>
      <c r="B196" s="66"/>
    </row>
    <row r="197" spans="1:2" s="50" customFormat="1" ht="11.25" x14ac:dyDescent="0.2">
      <c r="A197" s="66"/>
      <c r="B197" s="66"/>
    </row>
    <row r="198" spans="1:2" s="50" customFormat="1" ht="11.25" x14ac:dyDescent="0.2">
      <c r="A198" s="66"/>
      <c r="B198" s="66"/>
    </row>
    <row r="199" spans="1:2" s="50" customFormat="1" ht="11.25" x14ac:dyDescent="0.2">
      <c r="A199" s="66"/>
      <c r="B199" s="66"/>
    </row>
    <row r="200" spans="1:2" s="50" customFormat="1" ht="11.25" x14ac:dyDescent="0.2">
      <c r="A200" s="66"/>
      <c r="B200" s="66"/>
    </row>
    <row r="201" spans="1:2" s="50" customFormat="1" ht="11.25" x14ac:dyDescent="0.2">
      <c r="A201" s="66"/>
      <c r="B201" s="66"/>
    </row>
    <row r="202" spans="1:2" s="50" customFormat="1" ht="11.25" x14ac:dyDescent="0.2">
      <c r="A202" s="66"/>
      <c r="B202" s="66"/>
    </row>
    <row r="203" spans="1:2" s="50" customFormat="1" ht="11.25" x14ac:dyDescent="0.2">
      <c r="A203" s="66"/>
      <c r="B203" s="66"/>
    </row>
    <row r="204" spans="1:2" s="50" customFormat="1" ht="11.25" x14ac:dyDescent="0.2">
      <c r="A204" s="66"/>
      <c r="B204" s="66"/>
    </row>
    <row r="205" spans="1:2" s="50" customFormat="1" ht="11.25" x14ac:dyDescent="0.2">
      <c r="A205" s="66"/>
      <c r="B205" s="66"/>
    </row>
    <row r="206" spans="1:2" s="50" customFormat="1" ht="11.25" x14ac:dyDescent="0.2">
      <c r="A206" s="66"/>
      <c r="B206" s="66"/>
    </row>
    <row r="207" spans="1:2" s="50" customFormat="1" ht="11.25" x14ac:dyDescent="0.2">
      <c r="A207" s="66"/>
      <c r="B207" s="66"/>
    </row>
    <row r="208" spans="1:2" s="50" customFormat="1" ht="11.25" x14ac:dyDescent="0.2">
      <c r="A208" s="66"/>
      <c r="B208" s="66"/>
    </row>
    <row r="209" spans="1:2" s="50" customFormat="1" ht="11.25" x14ac:dyDescent="0.2">
      <c r="A209" s="66"/>
      <c r="B209" s="66"/>
    </row>
    <row r="210" spans="1:2" s="50" customFormat="1" ht="11.25" x14ac:dyDescent="0.2">
      <c r="A210" s="66"/>
      <c r="B210" s="66"/>
    </row>
    <row r="211" spans="1:2" s="50" customFormat="1" ht="11.25" x14ac:dyDescent="0.2">
      <c r="A211" s="66"/>
      <c r="B211" s="66"/>
    </row>
    <row r="212" spans="1:2" s="50" customFormat="1" ht="11.25" x14ac:dyDescent="0.2">
      <c r="A212" s="66"/>
      <c r="B212" s="66"/>
    </row>
    <row r="213" spans="1:2" s="50" customFormat="1" ht="11.25" x14ac:dyDescent="0.2">
      <c r="A213" s="66"/>
      <c r="B213" s="66"/>
    </row>
    <row r="214" spans="1:2" s="50" customFormat="1" ht="11.25" x14ac:dyDescent="0.2">
      <c r="A214" s="66"/>
      <c r="B214" s="66"/>
    </row>
    <row r="215" spans="1:2" s="50" customFormat="1" ht="11.25" x14ac:dyDescent="0.2">
      <c r="A215" s="66"/>
      <c r="B215" s="66"/>
    </row>
    <row r="216" spans="1:2" s="50" customFormat="1" ht="11.25" x14ac:dyDescent="0.2">
      <c r="A216" s="66"/>
      <c r="B216" s="66"/>
    </row>
    <row r="217" spans="1:2" s="50" customFormat="1" ht="11.25" x14ac:dyDescent="0.2">
      <c r="A217" s="66"/>
      <c r="B217" s="66"/>
    </row>
    <row r="218" spans="1:2" s="50" customFormat="1" ht="11.25" x14ac:dyDescent="0.2">
      <c r="A218" s="66"/>
      <c r="B218" s="66"/>
    </row>
    <row r="219" spans="1:2" s="50" customFormat="1" ht="11.25" x14ac:dyDescent="0.2">
      <c r="A219" s="66"/>
      <c r="B219" s="66"/>
    </row>
    <row r="220" spans="1:2" s="50" customFormat="1" ht="11.25" x14ac:dyDescent="0.2">
      <c r="A220" s="66"/>
      <c r="B220" s="66"/>
    </row>
    <row r="221" spans="1:2" s="50" customFormat="1" ht="11.25" x14ac:dyDescent="0.2">
      <c r="A221" s="66"/>
      <c r="B221" s="66"/>
    </row>
    <row r="222" spans="1:2" s="50" customFormat="1" ht="11.25" x14ac:dyDescent="0.2">
      <c r="A222" s="66"/>
      <c r="B222" s="66"/>
    </row>
    <row r="223" spans="1:2" s="50" customFormat="1" ht="11.25" x14ac:dyDescent="0.2">
      <c r="A223" s="66"/>
      <c r="B223" s="66"/>
    </row>
    <row r="224" spans="1:2" s="50" customFormat="1" ht="11.25" x14ac:dyDescent="0.2">
      <c r="A224" s="66"/>
      <c r="B224" s="66"/>
    </row>
    <row r="225" spans="1:2" s="50" customFormat="1" ht="11.25" x14ac:dyDescent="0.2">
      <c r="A225" s="66"/>
      <c r="B225" s="66"/>
    </row>
    <row r="226" spans="1:2" s="50" customFormat="1" ht="11.25" x14ac:dyDescent="0.2">
      <c r="A226" s="66"/>
      <c r="B226" s="66"/>
    </row>
    <row r="227" spans="1:2" s="50" customFormat="1" ht="11.25" x14ac:dyDescent="0.2">
      <c r="A227" s="66"/>
      <c r="B227" s="66"/>
    </row>
    <row r="228" spans="1:2" s="50" customFormat="1" ht="11.25" x14ac:dyDescent="0.2">
      <c r="A228" s="66"/>
      <c r="B228" s="66"/>
    </row>
    <row r="229" spans="1:2" s="50" customFormat="1" ht="11.25" x14ac:dyDescent="0.2">
      <c r="A229" s="66"/>
      <c r="B229" s="66"/>
    </row>
    <row r="230" spans="1:2" s="50" customFormat="1" ht="11.25" x14ac:dyDescent="0.2">
      <c r="A230" s="66"/>
      <c r="B230" s="66"/>
    </row>
    <row r="231" spans="1:2" s="50" customFormat="1" ht="11.25" x14ac:dyDescent="0.2">
      <c r="A231" s="66"/>
      <c r="B231" s="66"/>
    </row>
    <row r="232" spans="1:2" s="50" customFormat="1" ht="11.25" x14ac:dyDescent="0.2">
      <c r="A232" s="66"/>
      <c r="B232" s="66"/>
    </row>
    <row r="233" spans="1:2" s="50" customFormat="1" ht="11.25" x14ac:dyDescent="0.2">
      <c r="A233" s="66"/>
      <c r="B233" s="66"/>
    </row>
    <row r="234" spans="1:2" s="50" customFormat="1" ht="11.25" x14ac:dyDescent="0.2">
      <c r="A234" s="66"/>
      <c r="B234" s="66"/>
    </row>
    <row r="235" spans="1:2" s="50" customFormat="1" ht="11.25" x14ac:dyDescent="0.2">
      <c r="A235" s="66"/>
      <c r="B235" s="66"/>
    </row>
    <row r="236" spans="1:2" s="50" customFormat="1" ht="11.25" x14ac:dyDescent="0.2">
      <c r="A236" s="66"/>
      <c r="B236" s="66"/>
    </row>
    <row r="237" spans="1:2" s="50" customFormat="1" ht="11.25" x14ac:dyDescent="0.2">
      <c r="A237" s="66"/>
      <c r="B237" s="66"/>
    </row>
    <row r="238" spans="1:2" s="50" customFormat="1" ht="11.25" x14ac:dyDescent="0.2">
      <c r="A238" s="66"/>
      <c r="B238" s="66"/>
    </row>
    <row r="239" spans="1:2" s="50" customFormat="1" ht="11.25" x14ac:dyDescent="0.2">
      <c r="A239" s="66"/>
      <c r="B239" s="66"/>
    </row>
    <row r="240" spans="1:2" s="50" customFormat="1" ht="11.25" x14ac:dyDescent="0.2">
      <c r="A240" s="66"/>
      <c r="B240" s="66"/>
    </row>
    <row r="241" spans="1:2" s="50" customFormat="1" ht="11.25" x14ac:dyDescent="0.2">
      <c r="A241" s="66"/>
      <c r="B241" s="66"/>
    </row>
    <row r="242" spans="1:2" s="50" customFormat="1" ht="11.25" x14ac:dyDescent="0.2">
      <c r="A242" s="66"/>
      <c r="B242" s="66"/>
    </row>
    <row r="243" spans="1:2" s="50" customFormat="1" ht="11.25" x14ac:dyDescent="0.2">
      <c r="A243" s="66"/>
      <c r="B243" s="66"/>
    </row>
    <row r="244" spans="1:2" s="50" customFormat="1" ht="11.25" x14ac:dyDescent="0.2">
      <c r="A244" s="66"/>
      <c r="B244" s="66"/>
    </row>
    <row r="245" spans="1:2" s="50" customFormat="1" ht="11.25" x14ac:dyDescent="0.2">
      <c r="A245" s="66"/>
      <c r="B245" s="66"/>
    </row>
    <row r="246" spans="1:2" s="50" customFormat="1" ht="11.25" x14ac:dyDescent="0.2">
      <c r="A246" s="66"/>
      <c r="B246" s="66"/>
    </row>
    <row r="247" spans="1:2" s="50" customFormat="1" ht="11.25" x14ac:dyDescent="0.2">
      <c r="A247" s="66"/>
      <c r="B247" s="66"/>
    </row>
    <row r="248" spans="1:2" s="50" customFormat="1" ht="11.25" x14ac:dyDescent="0.2">
      <c r="A248" s="66"/>
      <c r="B248" s="66"/>
    </row>
    <row r="249" spans="1:2" s="50" customFormat="1" ht="11.25" x14ac:dyDescent="0.2">
      <c r="A249" s="66"/>
      <c r="B249" s="66"/>
    </row>
    <row r="250" spans="1:2" s="50" customFormat="1" ht="11.25" x14ac:dyDescent="0.2">
      <c r="A250" s="66"/>
      <c r="B250" s="66"/>
    </row>
    <row r="251" spans="1:2" s="50" customFormat="1" ht="11.25" x14ac:dyDescent="0.2">
      <c r="A251" s="66"/>
      <c r="B251" s="66"/>
    </row>
    <row r="252" spans="1:2" s="50" customFormat="1" ht="11.25" x14ac:dyDescent="0.2">
      <c r="A252" s="66"/>
      <c r="B252" s="66"/>
    </row>
    <row r="253" spans="1:2" s="50" customFormat="1" ht="11.25" x14ac:dyDescent="0.2">
      <c r="A253" s="66"/>
      <c r="B253" s="66"/>
    </row>
    <row r="254" spans="1:2" s="50" customFormat="1" ht="11.25" x14ac:dyDescent="0.2">
      <c r="A254" s="66"/>
      <c r="B254" s="66"/>
    </row>
    <row r="255" spans="1:2" s="50" customFormat="1" ht="11.25" x14ac:dyDescent="0.2">
      <c r="A255" s="66"/>
      <c r="B255" s="66"/>
    </row>
    <row r="256" spans="1:2" s="50" customFormat="1" ht="11.25" x14ac:dyDescent="0.2">
      <c r="A256" s="66"/>
      <c r="B256" s="66"/>
    </row>
    <row r="257" spans="1:2" s="50" customFormat="1" ht="11.25" x14ac:dyDescent="0.2">
      <c r="A257" s="66"/>
      <c r="B257" s="66"/>
    </row>
    <row r="258" spans="1:2" s="50" customFormat="1" ht="11.25" x14ac:dyDescent="0.2">
      <c r="A258" s="66"/>
      <c r="B258" s="66"/>
    </row>
    <row r="259" spans="1:2" s="50" customFormat="1" ht="11.25" x14ac:dyDescent="0.2">
      <c r="A259" s="66"/>
      <c r="B259" s="66"/>
    </row>
    <row r="260" spans="1:2" s="50" customFormat="1" ht="11.25" x14ac:dyDescent="0.2">
      <c r="A260" s="66"/>
      <c r="B260" s="66"/>
    </row>
    <row r="261" spans="1:2" s="50" customFormat="1" ht="11.25" x14ac:dyDescent="0.2">
      <c r="A261" s="66"/>
      <c r="B261" s="66"/>
    </row>
    <row r="262" spans="1:2" s="50" customFormat="1" ht="11.25" x14ac:dyDescent="0.2">
      <c r="A262" s="66"/>
      <c r="B262" s="66"/>
    </row>
    <row r="263" spans="1:2" s="50" customFormat="1" ht="11.25" x14ac:dyDescent="0.2">
      <c r="A263" s="66"/>
      <c r="B263" s="66"/>
    </row>
    <row r="264" spans="1:2" s="50" customFormat="1" ht="11.25" x14ac:dyDescent="0.2">
      <c r="A264" s="66"/>
      <c r="B264" s="66"/>
    </row>
    <row r="265" spans="1:2" s="50" customFormat="1" ht="11.25" x14ac:dyDescent="0.2">
      <c r="A265" s="66"/>
      <c r="B265" s="66"/>
    </row>
    <row r="266" spans="1:2" s="50" customFormat="1" ht="11.25" x14ac:dyDescent="0.2">
      <c r="A266" s="66"/>
      <c r="B266" s="66"/>
    </row>
    <row r="267" spans="1:2" s="50" customFormat="1" ht="11.25" x14ac:dyDescent="0.2">
      <c r="A267" s="66"/>
      <c r="B267" s="66"/>
    </row>
    <row r="268" spans="1:2" s="50" customFormat="1" ht="11.25" x14ac:dyDescent="0.2">
      <c r="A268" s="66"/>
      <c r="B268" s="66"/>
    </row>
    <row r="269" spans="1:2" s="50" customFormat="1" ht="11.25" x14ac:dyDescent="0.2">
      <c r="A269" s="66"/>
      <c r="B269" s="66"/>
    </row>
    <row r="270" spans="1:2" s="50" customFormat="1" ht="11.25" x14ac:dyDescent="0.2">
      <c r="A270" s="66"/>
      <c r="B270" s="66"/>
    </row>
    <row r="271" spans="1:2" s="50" customFormat="1" ht="11.25" x14ac:dyDescent="0.2">
      <c r="A271" s="66"/>
      <c r="B271" s="66"/>
    </row>
    <row r="272" spans="1:2" s="50" customFormat="1" ht="11.25" x14ac:dyDescent="0.2">
      <c r="A272" s="66"/>
      <c r="B272" s="66"/>
    </row>
    <row r="273" spans="1:2" s="50" customFormat="1" ht="11.25" x14ac:dyDescent="0.2">
      <c r="A273" s="66"/>
      <c r="B273" s="66"/>
    </row>
    <row r="274" spans="1:2" s="50" customFormat="1" ht="11.25" x14ac:dyDescent="0.2">
      <c r="A274" s="66"/>
      <c r="B274" s="66"/>
    </row>
    <row r="275" spans="1:2" s="50" customFormat="1" ht="11.25" x14ac:dyDescent="0.2">
      <c r="A275" s="66"/>
      <c r="B275" s="66"/>
    </row>
    <row r="276" spans="1:2" s="50" customFormat="1" ht="11.25" x14ac:dyDescent="0.2">
      <c r="A276" s="66"/>
      <c r="B276" s="66"/>
    </row>
    <row r="277" spans="1:2" s="50" customFormat="1" ht="11.25" x14ac:dyDescent="0.2">
      <c r="A277" s="66"/>
      <c r="B277" s="66"/>
    </row>
    <row r="278" spans="1:2" s="50" customFormat="1" ht="11.25" x14ac:dyDescent="0.2">
      <c r="A278" s="66"/>
      <c r="B278" s="66"/>
    </row>
    <row r="279" spans="1:2" s="50" customFormat="1" ht="11.25" x14ac:dyDescent="0.2">
      <c r="A279" s="66"/>
      <c r="B279" s="66"/>
    </row>
    <row r="280" spans="1:2" s="50" customFormat="1" ht="11.25" x14ac:dyDescent="0.2">
      <c r="A280" s="66"/>
      <c r="B280" s="66"/>
    </row>
    <row r="281" spans="1:2" s="50" customFormat="1" ht="11.25" x14ac:dyDescent="0.2">
      <c r="A281" s="66"/>
      <c r="B281" s="66"/>
    </row>
    <row r="282" spans="1:2" s="50" customFormat="1" ht="11.25" x14ac:dyDescent="0.2">
      <c r="A282" s="66"/>
      <c r="B282" s="66"/>
    </row>
    <row r="283" spans="1:2" s="50" customFormat="1" ht="11.25" x14ac:dyDescent="0.2">
      <c r="A283" s="66"/>
      <c r="B283" s="66"/>
    </row>
    <row r="284" spans="1:2" s="50" customFormat="1" ht="11.25" x14ac:dyDescent="0.2">
      <c r="A284" s="66"/>
      <c r="B284" s="66"/>
    </row>
    <row r="285" spans="1:2" s="50" customFormat="1" ht="11.25" x14ac:dyDescent="0.2">
      <c r="A285" s="66"/>
      <c r="B285" s="66"/>
    </row>
    <row r="286" spans="1:2" s="50" customFormat="1" ht="11.25" x14ac:dyDescent="0.2">
      <c r="A286" s="66"/>
      <c r="B286" s="66"/>
    </row>
    <row r="287" spans="1:2" s="50" customFormat="1" ht="11.25" x14ac:dyDescent="0.2">
      <c r="A287" s="66"/>
      <c r="B287" s="66"/>
    </row>
    <row r="288" spans="1:2" s="50" customFormat="1" ht="11.25" x14ac:dyDescent="0.2">
      <c r="A288" s="66"/>
      <c r="B288" s="66"/>
    </row>
    <row r="289" spans="1:2" s="50" customFormat="1" ht="11.25" x14ac:dyDescent="0.2">
      <c r="A289" s="66"/>
      <c r="B289" s="66"/>
    </row>
    <row r="290" spans="1:2" s="50" customFormat="1" ht="11.25" x14ac:dyDescent="0.2">
      <c r="A290" s="66"/>
      <c r="B290" s="66"/>
    </row>
    <row r="291" spans="1:2" s="50" customFormat="1" ht="11.25" x14ac:dyDescent="0.2">
      <c r="A291" s="66"/>
      <c r="B291" s="66"/>
    </row>
    <row r="292" spans="1:2" s="50" customFormat="1" ht="11.25" x14ac:dyDescent="0.2">
      <c r="A292" s="66"/>
      <c r="B292" s="66"/>
    </row>
    <row r="293" spans="1:2" s="50" customFormat="1" ht="11.25" x14ac:dyDescent="0.2">
      <c r="A293" s="66"/>
      <c r="B293" s="66"/>
    </row>
    <row r="294" spans="1:2" s="50" customFormat="1" ht="11.25" x14ac:dyDescent="0.2">
      <c r="A294" s="66"/>
      <c r="B294" s="66"/>
    </row>
    <row r="295" spans="1:2" s="50" customFormat="1" ht="11.25" x14ac:dyDescent="0.2">
      <c r="A295" s="66"/>
      <c r="B295" s="66"/>
    </row>
    <row r="296" spans="1:2" s="50" customFormat="1" ht="11.25" x14ac:dyDescent="0.2">
      <c r="A296" s="66"/>
      <c r="B296" s="66"/>
    </row>
    <row r="297" spans="1:2" s="50" customFormat="1" ht="11.25" x14ac:dyDescent="0.2">
      <c r="A297" s="66"/>
      <c r="B297" s="66"/>
    </row>
    <row r="298" spans="1:2" s="50" customFormat="1" ht="11.25" x14ac:dyDescent="0.2">
      <c r="A298" s="66"/>
      <c r="B298" s="66"/>
    </row>
    <row r="299" spans="1:2" s="50" customFormat="1" ht="11.25" x14ac:dyDescent="0.2">
      <c r="A299" s="66"/>
      <c r="B299" s="66"/>
    </row>
    <row r="300" spans="1:2" s="50" customFormat="1" ht="11.25" x14ac:dyDescent="0.2">
      <c r="A300" s="66"/>
      <c r="B300" s="66"/>
    </row>
    <row r="301" spans="1:2" s="50" customFormat="1" ht="11.25" x14ac:dyDescent="0.2">
      <c r="A301" s="66"/>
      <c r="B301" s="66"/>
    </row>
    <row r="302" spans="1:2" s="50" customFormat="1" ht="11.25" x14ac:dyDescent="0.2">
      <c r="A302" s="66"/>
      <c r="B302" s="66"/>
    </row>
    <row r="303" spans="1:2" s="50" customFormat="1" ht="11.25" x14ac:dyDescent="0.2">
      <c r="A303" s="66"/>
      <c r="B303" s="66"/>
    </row>
    <row r="304" spans="1:2" s="50" customFormat="1" ht="11.25" x14ac:dyDescent="0.2">
      <c r="A304" s="66"/>
      <c r="B304" s="66"/>
    </row>
    <row r="305" spans="1:2" s="50" customFormat="1" ht="11.25" x14ac:dyDescent="0.2">
      <c r="A305" s="66"/>
      <c r="B305" s="66"/>
    </row>
    <row r="306" spans="1:2" s="50" customFormat="1" ht="11.25" x14ac:dyDescent="0.2">
      <c r="A306" s="66"/>
      <c r="B306" s="66"/>
    </row>
    <row r="307" spans="1:2" s="50" customFormat="1" ht="11.25" x14ac:dyDescent="0.2">
      <c r="A307" s="66"/>
      <c r="B307" s="66"/>
    </row>
    <row r="308" spans="1:2" s="50" customFormat="1" ht="11.25" x14ac:dyDescent="0.2">
      <c r="A308" s="66"/>
      <c r="B308" s="66"/>
    </row>
    <row r="309" spans="1:2" s="50" customFormat="1" ht="11.25" x14ac:dyDescent="0.2">
      <c r="A309" s="66"/>
      <c r="B309" s="66"/>
    </row>
    <row r="310" spans="1:2" s="50" customFormat="1" ht="11.25" x14ac:dyDescent="0.2">
      <c r="A310" s="66"/>
      <c r="B310" s="66"/>
    </row>
    <row r="311" spans="1:2" s="50" customFormat="1" ht="11.25" x14ac:dyDescent="0.2">
      <c r="A311" s="66"/>
      <c r="B311" s="66"/>
    </row>
    <row r="312" spans="1:2" s="50" customFormat="1" ht="11.25" x14ac:dyDescent="0.2">
      <c r="A312" s="66"/>
      <c r="B312" s="66"/>
    </row>
    <row r="313" spans="1:2" s="50" customFormat="1" ht="11.25" x14ac:dyDescent="0.2">
      <c r="A313" s="66"/>
      <c r="B313" s="66"/>
    </row>
    <row r="314" spans="1:2" s="50" customFormat="1" ht="11.25" x14ac:dyDescent="0.2">
      <c r="A314" s="66"/>
      <c r="B314" s="66"/>
    </row>
    <row r="315" spans="1:2" s="50" customFormat="1" ht="11.25" x14ac:dyDescent="0.2">
      <c r="A315" s="66"/>
      <c r="B315" s="66"/>
    </row>
    <row r="316" spans="1:2" s="50" customFormat="1" ht="11.25" x14ac:dyDescent="0.2">
      <c r="A316" s="66"/>
      <c r="B316" s="66"/>
    </row>
    <row r="317" spans="1:2" s="50" customFormat="1" ht="11.25" x14ac:dyDescent="0.2">
      <c r="A317" s="66"/>
      <c r="B317" s="66"/>
    </row>
    <row r="318" spans="1:2" s="50" customFormat="1" ht="11.25" x14ac:dyDescent="0.2">
      <c r="A318" s="66"/>
      <c r="B318" s="66"/>
    </row>
    <row r="319" spans="1:2" s="50" customFormat="1" ht="11.25" x14ac:dyDescent="0.2">
      <c r="A319" s="66"/>
      <c r="B319" s="66"/>
    </row>
    <row r="320" spans="1:2" s="50" customFormat="1" ht="11.25" x14ac:dyDescent="0.2">
      <c r="A320" s="66"/>
      <c r="B320" s="66"/>
    </row>
    <row r="321" spans="1:2" s="50" customFormat="1" ht="11.25" x14ac:dyDescent="0.2">
      <c r="A321" s="66"/>
      <c r="B321" s="66"/>
    </row>
    <row r="322" spans="1:2" s="50" customFormat="1" ht="11.25" x14ac:dyDescent="0.2">
      <c r="A322" s="66"/>
      <c r="B322" s="66"/>
    </row>
    <row r="323" spans="1:2" s="50" customFormat="1" ht="11.25" x14ac:dyDescent="0.2">
      <c r="A323" s="66"/>
      <c r="B323" s="66"/>
    </row>
    <row r="324" spans="1:2" s="50" customFormat="1" ht="11.25" x14ac:dyDescent="0.2">
      <c r="A324" s="66"/>
      <c r="B324" s="66"/>
    </row>
    <row r="325" spans="1:2" s="50" customFormat="1" ht="11.25" x14ac:dyDescent="0.2">
      <c r="A325" s="66"/>
      <c r="B325" s="66"/>
    </row>
    <row r="326" spans="1:2" s="50" customFormat="1" ht="11.25" x14ac:dyDescent="0.2">
      <c r="A326" s="66"/>
      <c r="B326" s="66"/>
    </row>
    <row r="327" spans="1:2" s="50" customFormat="1" ht="11.25" x14ac:dyDescent="0.2">
      <c r="A327" s="66"/>
      <c r="B327" s="66"/>
    </row>
    <row r="328" spans="1:2" s="50" customFormat="1" ht="11.25" x14ac:dyDescent="0.2">
      <c r="A328" s="66"/>
      <c r="B328" s="66"/>
    </row>
    <row r="329" spans="1:2" s="50" customFormat="1" ht="11.25" x14ac:dyDescent="0.2">
      <c r="A329" s="66"/>
      <c r="B329" s="66"/>
    </row>
    <row r="330" spans="1:2" s="50" customFormat="1" ht="11.25" x14ac:dyDescent="0.2">
      <c r="A330" s="66"/>
      <c r="B330" s="66"/>
    </row>
    <row r="331" spans="1:2" s="50" customFormat="1" ht="11.25" x14ac:dyDescent="0.2">
      <c r="A331" s="66"/>
      <c r="B331" s="66"/>
    </row>
    <row r="332" spans="1:2" s="50" customFormat="1" ht="11.25" x14ac:dyDescent="0.2">
      <c r="A332" s="66"/>
      <c r="B332" s="66"/>
    </row>
    <row r="333" spans="1:2" s="50" customFormat="1" ht="11.25" x14ac:dyDescent="0.2">
      <c r="A333" s="66"/>
      <c r="B333" s="66"/>
    </row>
    <row r="334" spans="1:2" s="50" customFormat="1" ht="11.25" x14ac:dyDescent="0.2">
      <c r="A334" s="66"/>
      <c r="B334" s="66"/>
    </row>
    <row r="335" spans="1:2" s="50" customFormat="1" ht="11.25" x14ac:dyDescent="0.2">
      <c r="A335" s="66"/>
      <c r="B335" s="66"/>
    </row>
    <row r="336" spans="1:2" s="50" customFormat="1" ht="11.25" x14ac:dyDescent="0.2">
      <c r="A336" s="66"/>
      <c r="B336" s="66"/>
    </row>
    <row r="337" spans="1:2" s="50" customFormat="1" ht="11.25" x14ac:dyDescent="0.2">
      <c r="A337" s="66"/>
      <c r="B337" s="66"/>
    </row>
    <row r="338" spans="1:2" s="50" customFormat="1" ht="11.25" x14ac:dyDescent="0.2">
      <c r="A338" s="66"/>
      <c r="B338" s="66"/>
    </row>
    <row r="339" spans="1:2" s="50" customFormat="1" ht="11.25" x14ac:dyDescent="0.2">
      <c r="A339" s="66"/>
      <c r="B339" s="66"/>
    </row>
    <row r="340" spans="1:2" s="50" customFormat="1" ht="11.25" x14ac:dyDescent="0.2">
      <c r="A340" s="66"/>
      <c r="B340" s="66"/>
    </row>
    <row r="341" spans="1:2" s="50" customFormat="1" ht="11.25" x14ac:dyDescent="0.2">
      <c r="A341" s="66"/>
      <c r="B341" s="66"/>
    </row>
    <row r="342" spans="1:2" s="50" customFormat="1" ht="11.25" x14ac:dyDescent="0.2">
      <c r="A342" s="66"/>
      <c r="B342" s="66"/>
    </row>
    <row r="343" spans="1:2" s="50" customFormat="1" ht="11.25" x14ac:dyDescent="0.2">
      <c r="A343" s="66"/>
      <c r="B343" s="66"/>
    </row>
    <row r="344" spans="1:2" s="50" customFormat="1" ht="11.25" x14ac:dyDescent="0.2">
      <c r="A344" s="66"/>
      <c r="B344" s="66"/>
    </row>
    <row r="345" spans="1:2" s="50" customFormat="1" ht="11.25" x14ac:dyDescent="0.2">
      <c r="A345" s="66"/>
      <c r="B345" s="66"/>
    </row>
    <row r="346" spans="1:2" s="50" customFormat="1" ht="11.25" x14ac:dyDescent="0.2">
      <c r="A346" s="66"/>
      <c r="B346" s="66"/>
    </row>
    <row r="347" spans="1:2" s="50" customFormat="1" ht="11.25" x14ac:dyDescent="0.2">
      <c r="A347" s="66"/>
      <c r="B347" s="66"/>
    </row>
    <row r="348" spans="1:2" s="50" customFormat="1" ht="11.25" x14ac:dyDescent="0.2">
      <c r="A348" s="66"/>
      <c r="B348" s="66"/>
    </row>
    <row r="349" spans="1:2" s="50" customFormat="1" ht="11.25" x14ac:dyDescent="0.2">
      <c r="A349" s="66"/>
      <c r="B349" s="66"/>
    </row>
    <row r="350" spans="1:2" s="50" customFormat="1" ht="11.25" x14ac:dyDescent="0.2">
      <c r="A350" s="66"/>
      <c r="B350" s="66"/>
    </row>
    <row r="351" spans="1:2" s="50" customFormat="1" ht="11.25" x14ac:dyDescent="0.2">
      <c r="A351" s="66"/>
      <c r="B351" s="66"/>
    </row>
    <row r="352" spans="1:2" s="50" customFormat="1" ht="11.25" x14ac:dyDescent="0.2">
      <c r="A352" s="66"/>
      <c r="B352" s="66"/>
    </row>
    <row r="353" spans="1:2" s="50" customFormat="1" ht="11.25" x14ac:dyDescent="0.2">
      <c r="A353" s="66"/>
      <c r="B353" s="66"/>
    </row>
    <row r="354" spans="1:2" s="50" customFormat="1" ht="11.25" x14ac:dyDescent="0.2">
      <c r="A354" s="66"/>
      <c r="B354" s="66"/>
    </row>
    <row r="355" spans="1:2" s="50" customFormat="1" ht="11.25" x14ac:dyDescent="0.2">
      <c r="A355" s="66"/>
      <c r="B355" s="66"/>
    </row>
    <row r="356" spans="1:2" s="50" customFormat="1" ht="11.25" x14ac:dyDescent="0.2">
      <c r="A356" s="66"/>
      <c r="B356" s="66"/>
    </row>
    <row r="357" spans="1:2" s="50" customFormat="1" ht="11.25" x14ac:dyDescent="0.2">
      <c r="A357" s="66"/>
      <c r="B357" s="66"/>
    </row>
    <row r="358" spans="1:2" s="50" customFormat="1" ht="11.25" x14ac:dyDescent="0.2">
      <c r="A358" s="66"/>
      <c r="B358" s="66"/>
    </row>
    <row r="359" spans="1:2" s="50" customFormat="1" ht="11.25" x14ac:dyDescent="0.2">
      <c r="A359" s="66"/>
      <c r="B359" s="66"/>
    </row>
    <row r="360" spans="1:2" s="50" customFormat="1" ht="11.25" x14ac:dyDescent="0.2">
      <c r="A360" s="66"/>
      <c r="B360" s="66"/>
    </row>
    <row r="361" spans="1:2" s="50" customFormat="1" ht="11.25" x14ac:dyDescent="0.2">
      <c r="A361" s="66"/>
      <c r="B361" s="66"/>
    </row>
    <row r="362" spans="1:2" s="50" customFormat="1" ht="11.25" x14ac:dyDescent="0.2">
      <c r="A362" s="66"/>
      <c r="B362" s="66"/>
    </row>
    <row r="363" spans="1:2" s="50" customFormat="1" ht="11.25" x14ac:dyDescent="0.2">
      <c r="A363" s="66"/>
      <c r="B363" s="66"/>
    </row>
    <row r="364" spans="1:2" s="50" customFormat="1" ht="11.25" x14ac:dyDescent="0.2">
      <c r="A364" s="66"/>
      <c r="B364" s="66"/>
    </row>
    <row r="365" spans="1:2" s="50" customFormat="1" ht="11.25" x14ac:dyDescent="0.2">
      <c r="A365" s="66"/>
      <c r="B365" s="66"/>
    </row>
    <row r="366" spans="1:2" s="50" customFormat="1" ht="11.25" x14ac:dyDescent="0.2">
      <c r="A366" s="66"/>
      <c r="B366" s="66"/>
    </row>
    <row r="367" spans="1:2" s="50" customFormat="1" ht="11.25" x14ac:dyDescent="0.2">
      <c r="A367" s="66"/>
      <c r="B367" s="66"/>
    </row>
    <row r="368" spans="1:2" s="50" customFormat="1" ht="11.25" x14ac:dyDescent="0.2">
      <c r="A368" s="66"/>
      <c r="B368" s="66"/>
    </row>
    <row r="369" spans="1:2" s="50" customFormat="1" ht="11.25" x14ac:dyDescent="0.2">
      <c r="A369" s="66"/>
      <c r="B369" s="66"/>
    </row>
    <row r="370" spans="1:2" s="50" customFormat="1" ht="11.25" x14ac:dyDescent="0.2">
      <c r="A370" s="66"/>
      <c r="B370" s="66"/>
    </row>
    <row r="371" spans="1:2" s="50" customFormat="1" ht="11.25" x14ac:dyDescent="0.2">
      <c r="A371" s="66"/>
      <c r="B371" s="66"/>
    </row>
    <row r="372" spans="1:2" s="50" customFormat="1" ht="11.25" x14ac:dyDescent="0.2">
      <c r="A372" s="66"/>
      <c r="B372" s="66"/>
    </row>
    <row r="373" spans="1:2" s="50" customFormat="1" ht="11.25" x14ac:dyDescent="0.2">
      <c r="A373" s="66"/>
      <c r="B373" s="66"/>
    </row>
    <row r="374" spans="1:2" s="50" customFormat="1" ht="11.25" x14ac:dyDescent="0.2">
      <c r="A374" s="66"/>
      <c r="B374" s="66"/>
    </row>
    <row r="375" spans="1:2" s="50" customFormat="1" ht="11.25" x14ac:dyDescent="0.2">
      <c r="A375" s="66"/>
      <c r="B375" s="66"/>
    </row>
    <row r="376" spans="1:2" s="50" customFormat="1" ht="11.25" x14ac:dyDescent="0.2">
      <c r="A376" s="66"/>
      <c r="B376" s="66"/>
    </row>
    <row r="377" spans="1:2" s="50" customFormat="1" ht="11.25" x14ac:dyDescent="0.2">
      <c r="A377" s="66"/>
      <c r="B377" s="66"/>
    </row>
    <row r="378" spans="1:2" s="50" customFormat="1" ht="11.25" x14ac:dyDescent="0.2">
      <c r="A378" s="66"/>
      <c r="B378" s="66"/>
    </row>
    <row r="379" spans="1:2" s="50" customFormat="1" ht="11.25" x14ac:dyDescent="0.2">
      <c r="A379" s="66"/>
      <c r="B379" s="66"/>
    </row>
    <row r="380" spans="1:2" s="50" customFormat="1" ht="11.25" x14ac:dyDescent="0.2">
      <c r="A380" s="66"/>
      <c r="B380" s="66"/>
    </row>
    <row r="381" spans="1:2" s="50" customFormat="1" ht="11.25" x14ac:dyDescent="0.2">
      <c r="A381" s="66"/>
      <c r="B381" s="66"/>
    </row>
    <row r="382" spans="1:2" s="50" customFormat="1" ht="11.25" x14ac:dyDescent="0.2">
      <c r="A382" s="66"/>
      <c r="B382" s="66"/>
    </row>
    <row r="383" spans="1:2" s="50" customFormat="1" ht="11.25" x14ac:dyDescent="0.2">
      <c r="A383" s="66"/>
      <c r="B383" s="66"/>
    </row>
    <row r="384" spans="1:2" s="50" customFormat="1" ht="11.25" x14ac:dyDescent="0.2">
      <c r="A384" s="66"/>
      <c r="B384" s="66"/>
    </row>
    <row r="385" spans="1:2" s="50" customFormat="1" ht="11.25" x14ac:dyDescent="0.2">
      <c r="A385" s="66"/>
      <c r="B385" s="66"/>
    </row>
    <row r="386" spans="1:2" s="50" customFormat="1" ht="11.25" x14ac:dyDescent="0.2">
      <c r="A386" s="66"/>
      <c r="B386" s="66"/>
    </row>
    <row r="387" spans="1:2" s="50" customFormat="1" ht="11.25" x14ac:dyDescent="0.2">
      <c r="A387" s="66"/>
      <c r="B387" s="66"/>
    </row>
    <row r="388" spans="1:2" s="50" customFormat="1" ht="11.25" x14ac:dyDescent="0.2">
      <c r="A388" s="66"/>
      <c r="B388" s="66"/>
    </row>
    <row r="389" spans="1:2" s="50" customFormat="1" ht="11.25" x14ac:dyDescent="0.2">
      <c r="A389" s="66"/>
      <c r="B389" s="66"/>
    </row>
    <row r="390" spans="1:2" s="50" customFormat="1" ht="11.25" x14ac:dyDescent="0.2">
      <c r="A390" s="66"/>
      <c r="B390" s="66"/>
    </row>
    <row r="391" spans="1:2" s="50" customFormat="1" ht="11.25" x14ac:dyDescent="0.2">
      <c r="A391" s="66"/>
      <c r="B391" s="66"/>
    </row>
    <row r="392" spans="1:2" s="50" customFormat="1" ht="11.25" x14ac:dyDescent="0.2">
      <c r="A392" s="66"/>
      <c r="B392" s="66"/>
    </row>
    <row r="393" spans="1:2" s="50" customFormat="1" ht="11.25" x14ac:dyDescent="0.2">
      <c r="A393" s="66"/>
      <c r="B393" s="66"/>
    </row>
    <row r="394" spans="1:2" s="50" customFormat="1" ht="11.25" x14ac:dyDescent="0.2">
      <c r="A394" s="66"/>
      <c r="B394" s="66"/>
    </row>
    <row r="395" spans="1:2" s="50" customFormat="1" ht="11.25" x14ac:dyDescent="0.2">
      <c r="A395" s="66"/>
      <c r="B395" s="66"/>
    </row>
    <row r="396" spans="1:2" s="50" customFormat="1" ht="11.25" x14ac:dyDescent="0.2">
      <c r="A396" s="66"/>
      <c r="B396" s="66"/>
    </row>
    <row r="397" spans="1:2" s="50" customFormat="1" ht="11.25" x14ac:dyDescent="0.2">
      <c r="A397" s="66"/>
      <c r="B397" s="66"/>
    </row>
    <row r="398" spans="1:2" s="50" customFormat="1" ht="11.25" x14ac:dyDescent="0.2">
      <c r="A398" s="66"/>
      <c r="B398" s="66"/>
    </row>
    <row r="399" spans="1:2" s="50" customFormat="1" ht="11.25" x14ac:dyDescent="0.2">
      <c r="A399" s="66"/>
      <c r="B399" s="66"/>
    </row>
    <row r="400" spans="1:2" s="50" customFormat="1" ht="11.25" x14ac:dyDescent="0.2">
      <c r="A400" s="66"/>
      <c r="B400" s="66"/>
    </row>
    <row r="401" spans="1:2" s="50" customFormat="1" ht="11.25" x14ac:dyDescent="0.2">
      <c r="A401" s="66"/>
      <c r="B401" s="66"/>
    </row>
    <row r="402" spans="1:2" s="50" customFormat="1" ht="11.25" x14ac:dyDescent="0.2">
      <c r="A402" s="66"/>
      <c r="B402" s="66"/>
    </row>
    <row r="403" spans="1:2" s="50" customFormat="1" ht="11.25" x14ac:dyDescent="0.2">
      <c r="A403" s="66"/>
      <c r="B403" s="66"/>
    </row>
    <row r="404" spans="1:2" s="50" customFormat="1" ht="11.25" x14ac:dyDescent="0.2">
      <c r="A404" s="66"/>
      <c r="B404" s="66"/>
    </row>
    <row r="405" spans="1:2" s="50" customFormat="1" ht="11.25" x14ac:dyDescent="0.2">
      <c r="A405" s="66"/>
      <c r="B405" s="66"/>
    </row>
    <row r="406" spans="1:2" s="50" customFormat="1" ht="11.25" x14ac:dyDescent="0.2">
      <c r="A406" s="66"/>
      <c r="B406" s="66"/>
    </row>
    <row r="407" spans="1:2" s="50" customFormat="1" ht="11.25" x14ac:dyDescent="0.2">
      <c r="A407" s="66"/>
      <c r="B407" s="66"/>
    </row>
    <row r="408" spans="1:2" s="50" customFormat="1" ht="11.25" x14ac:dyDescent="0.2">
      <c r="A408" s="66"/>
      <c r="B408" s="66"/>
    </row>
    <row r="409" spans="1:2" s="50" customFormat="1" ht="11.25" x14ac:dyDescent="0.2">
      <c r="A409" s="66"/>
      <c r="B409" s="66"/>
    </row>
    <row r="410" spans="1:2" s="50" customFormat="1" ht="11.25" x14ac:dyDescent="0.2">
      <c r="A410" s="66"/>
      <c r="B410" s="66"/>
    </row>
    <row r="411" spans="1:2" s="50" customFormat="1" ht="11.25" x14ac:dyDescent="0.2">
      <c r="A411" s="66"/>
      <c r="B411" s="66"/>
    </row>
    <row r="412" spans="1:2" s="50" customFormat="1" ht="11.25" x14ac:dyDescent="0.2">
      <c r="A412" s="66"/>
      <c r="B412" s="66"/>
    </row>
    <row r="413" spans="1:2" s="50" customFormat="1" ht="11.25" x14ac:dyDescent="0.2">
      <c r="A413" s="66"/>
      <c r="B413" s="66"/>
    </row>
    <row r="414" spans="1:2" s="50" customFormat="1" ht="11.25" x14ac:dyDescent="0.2">
      <c r="A414" s="66"/>
      <c r="B414" s="66"/>
    </row>
    <row r="415" spans="1:2" s="50" customFormat="1" ht="11.25" x14ac:dyDescent="0.2">
      <c r="A415" s="66"/>
      <c r="B415" s="66"/>
    </row>
    <row r="416" spans="1:2" s="50" customFormat="1" ht="11.25" x14ac:dyDescent="0.2">
      <c r="A416" s="66"/>
      <c r="B416" s="66"/>
    </row>
    <row r="417" spans="1:2" s="50" customFormat="1" ht="11.25" x14ac:dyDescent="0.2">
      <c r="A417" s="66"/>
      <c r="B417" s="66"/>
    </row>
    <row r="418" spans="1:2" s="50" customFormat="1" ht="11.25" x14ac:dyDescent="0.2">
      <c r="A418" s="66"/>
      <c r="B418" s="66"/>
    </row>
    <row r="419" spans="1:2" s="50" customFormat="1" ht="11.25" x14ac:dyDescent="0.2">
      <c r="A419" s="66"/>
      <c r="B419" s="66"/>
    </row>
    <row r="420" spans="1:2" s="50" customFormat="1" ht="11.25" x14ac:dyDescent="0.2">
      <c r="A420" s="66"/>
      <c r="B420" s="66"/>
    </row>
    <row r="421" spans="1:2" s="50" customFormat="1" ht="11.25" x14ac:dyDescent="0.2">
      <c r="A421" s="66"/>
      <c r="B421" s="66"/>
    </row>
    <row r="422" spans="1:2" s="50" customFormat="1" ht="11.25" x14ac:dyDescent="0.2">
      <c r="A422" s="66"/>
      <c r="B422" s="66"/>
    </row>
    <row r="423" spans="1:2" s="50" customFormat="1" ht="11.25" x14ac:dyDescent="0.2">
      <c r="A423" s="66"/>
      <c r="B423" s="66"/>
    </row>
    <row r="424" spans="1:2" s="50" customFormat="1" ht="11.25" x14ac:dyDescent="0.2">
      <c r="A424" s="66"/>
      <c r="B424" s="66"/>
    </row>
    <row r="425" spans="1:2" s="50" customFormat="1" ht="11.25" x14ac:dyDescent="0.2">
      <c r="A425" s="66"/>
      <c r="B425" s="66"/>
    </row>
    <row r="426" spans="1:2" s="50" customFormat="1" ht="11.25" x14ac:dyDescent="0.2">
      <c r="A426" s="66"/>
      <c r="B426" s="66"/>
    </row>
    <row r="427" spans="1:2" s="50" customFormat="1" ht="11.25" x14ac:dyDescent="0.2">
      <c r="A427" s="66"/>
      <c r="B427" s="66"/>
    </row>
    <row r="428" spans="1:2" s="50" customFormat="1" ht="11.25" x14ac:dyDescent="0.2">
      <c r="A428" s="66"/>
      <c r="B428" s="66"/>
    </row>
    <row r="429" spans="1:2" s="50" customFormat="1" ht="11.25" x14ac:dyDescent="0.2">
      <c r="A429" s="66"/>
      <c r="B429" s="66"/>
    </row>
    <row r="430" spans="1:2" s="50" customFormat="1" ht="11.25" x14ac:dyDescent="0.2">
      <c r="A430" s="66"/>
      <c r="B430" s="66"/>
    </row>
    <row r="431" spans="1:2" s="50" customFormat="1" ht="11.25" x14ac:dyDescent="0.2">
      <c r="A431" s="66"/>
      <c r="B431" s="66"/>
    </row>
    <row r="432" spans="1:2" s="50" customFormat="1" ht="11.25" x14ac:dyDescent="0.2">
      <c r="A432" s="66"/>
      <c r="B432" s="66"/>
    </row>
    <row r="433" spans="1:2" s="50" customFormat="1" ht="11.25" x14ac:dyDescent="0.2">
      <c r="A433" s="66"/>
      <c r="B433" s="66"/>
    </row>
    <row r="434" spans="1:2" s="50" customFormat="1" ht="11.25" x14ac:dyDescent="0.2">
      <c r="A434" s="66"/>
      <c r="B434" s="66"/>
    </row>
    <row r="435" spans="1:2" s="50" customFormat="1" ht="11.25" x14ac:dyDescent="0.2">
      <c r="A435" s="66"/>
      <c r="B435" s="66"/>
    </row>
    <row r="436" spans="1:2" s="50" customFormat="1" ht="11.25" x14ac:dyDescent="0.2">
      <c r="A436" s="66"/>
      <c r="B436" s="66"/>
    </row>
    <row r="437" spans="1:2" s="50" customFormat="1" ht="11.25" x14ac:dyDescent="0.2">
      <c r="A437" s="66"/>
      <c r="B437" s="66"/>
    </row>
    <row r="438" spans="1:2" s="50" customFormat="1" ht="11.25" x14ac:dyDescent="0.2">
      <c r="A438" s="66"/>
      <c r="B438" s="66"/>
    </row>
    <row r="439" spans="1:2" s="50" customFormat="1" ht="11.25" x14ac:dyDescent="0.2">
      <c r="A439" s="66"/>
      <c r="B439" s="66"/>
    </row>
    <row r="440" spans="1:2" s="50" customFormat="1" ht="11.25" x14ac:dyDescent="0.2">
      <c r="A440" s="66"/>
      <c r="B440" s="66"/>
    </row>
    <row r="441" spans="1:2" s="50" customFormat="1" ht="11.25" x14ac:dyDescent="0.2">
      <c r="A441" s="66"/>
      <c r="B441" s="66"/>
    </row>
    <row r="442" spans="1:2" s="50" customFormat="1" ht="11.25" x14ac:dyDescent="0.2">
      <c r="A442" s="66"/>
      <c r="B442" s="66"/>
    </row>
    <row r="443" spans="1:2" s="50" customFormat="1" ht="11.25" x14ac:dyDescent="0.2">
      <c r="A443" s="66"/>
      <c r="B443" s="66"/>
    </row>
    <row r="444" spans="1:2" s="50" customFormat="1" ht="11.25" x14ac:dyDescent="0.2">
      <c r="A444" s="66"/>
      <c r="B444" s="66"/>
    </row>
    <row r="445" spans="1:2" s="50" customFormat="1" ht="11.25" x14ac:dyDescent="0.2">
      <c r="A445" s="66"/>
      <c r="B445" s="66"/>
    </row>
    <row r="446" spans="1:2" s="50" customFormat="1" ht="11.25" x14ac:dyDescent="0.2">
      <c r="A446" s="66"/>
      <c r="B446" s="66"/>
    </row>
    <row r="447" spans="1:2" s="50" customFormat="1" ht="11.25" x14ac:dyDescent="0.2">
      <c r="A447" s="66"/>
      <c r="B447" s="66"/>
    </row>
    <row r="448" spans="1:2" s="50" customFormat="1" ht="11.25" x14ac:dyDescent="0.2">
      <c r="A448" s="66"/>
      <c r="B448" s="66"/>
    </row>
    <row r="449" spans="1:2" s="50" customFormat="1" ht="11.25" x14ac:dyDescent="0.2">
      <c r="A449" s="66"/>
      <c r="B449" s="66"/>
    </row>
    <row r="450" spans="1:2" s="50" customFormat="1" ht="11.25" x14ac:dyDescent="0.2">
      <c r="A450" s="66"/>
      <c r="B450" s="66"/>
    </row>
    <row r="451" spans="1:2" s="50" customFormat="1" ht="11.25" x14ac:dyDescent="0.2">
      <c r="A451" s="66"/>
      <c r="B451" s="66"/>
    </row>
    <row r="452" spans="1:2" s="50" customFormat="1" ht="11.25" x14ac:dyDescent="0.2">
      <c r="A452" s="66"/>
      <c r="B452" s="66"/>
    </row>
    <row r="453" spans="1:2" s="50" customFormat="1" ht="11.25" x14ac:dyDescent="0.2">
      <c r="A453" s="66"/>
      <c r="B453" s="66"/>
    </row>
    <row r="454" spans="1:2" s="50" customFormat="1" ht="11.25" x14ac:dyDescent="0.2">
      <c r="A454" s="66"/>
      <c r="B454" s="66"/>
    </row>
    <row r="455" spans="1:2" s="50" customFormat="1" ht="11.25" x14ac:dyDescent="0.2">
      <c r="A455" s="66"/>
      <c r="B455" s="66"/>
    </row>
    <row r="456" spans="1:2" s="50" customFormat="1" ht="11.25" x14ac:dyDescent="0.2">
      <c r="A456" s="66"/>
      <c r="B456" s="66"/>
    </row>
    <row r="457" spans="1:2" s="50" customFormat="1" ht="11.25" x14ac:dyDescent="0.2">
      <c r="A457" s="66"/>
      <c r="B457" s="66"/>
    </row>
    <row r="458" spans="1:2" s="50" customFormat="1" ht="11.25" x14ac:dyDescent="0.2">
      <c r="A458" s="66"/>
      <c r="B458" s="66"/>
    </row>
    <row r="459" spans="1:2" s="50" customFormat="1" ht="11.25" x14ac:dyDescent="0.2">
      <c r="A459" s="66"/>
      <c r="B459" s="66"/>
    </row>
    <row r="460" spans="1:2" s="50" customFormat="1" ht="11.25" x14ac:dyDescent="0.2">
      <c r="A460" s="66"/>
      <c r="B460" s="66"/>
    </row>
    <row r="461" spans="1:2" s="50" customFormat="1" ht="11.25" x14ac:dyDescent="0.2">
      <c r="A461" s="66"/>
      <c r="B461" s="66"/>
    </row>
    <row r="462" spans="1:2" s="50" customFormat="1" ht="11.25" x14ac:dyDescent="0.2">
      <c r="A462" s="66"/>
      <c r="B462" s="66"/>
    </row>
    <row r="463" spans="1:2" s="50" customFormat="1" ht="11.25" x14ac:dyDescent="0.2">
      <c r="A463" s="66"/>
      <c r="B463" s="66"/>
    </row>
    <row r="464" spans="1:2" s="50" customFormat="1" ht="11.25" x14ac:dyDescent="0.2">
      <c r="A464" s="66"/>
      <c r="B464" s="66"/>
    </row>
    <row r="465" spans="1:2" s="50" customFormat="1" ht="11.25" x14ac:dyDescent="0.2">
      <c r="A465" s="66"/>
      <c r="B465" s="66"/>
    </row>
    <row r="466" spans="1:2" s="50" customFormat="1" ht="11.25" x14ac:dyDescent="0.2">
      <c r="A466" s="66"/>
      <c r="B466" s="66"/>
    </row>
    <row r="467" spans="1:2" s="50" customFormat="1" ht="11.25" x14ac:dyDescent="0.2">
      <c r="A467" s="66"/>
      <c r="B467" s="66"/>
    </row>
    <row r="468" spans="1:2" s="50" customFormat="1" ht="11.25" x14ac:dyDescent="0.2">
      <c r="A468" s="66"/>
      <c r="B468" s="66"/>
    </row>
    <row r="469" spans="1:2" s="50" customFormat="1" ht="11.25" x14ac:dyDescent="0.2">
      <c r="A469" s="66"/>
      <c r="B469" s="66"/>
    </row>
    <row r="470" spans="1:2" s="50" customFormat="1" ht="11.25" x14ac:dyDescent="0.2">
      <c r="A470" s="66"/>
      <c r="B470" s="66"/>
    </row>
    <row r="471" spans="1:2" s="50" customFormat="1" ht="11.25" x14ac:dyDescent="0.2">
      <c r="A471" s="66"/>
      <c r="B471" s="66"/>
    </row>
    <row r="472" spans="1:2" s="50" customFormat="1" ht="11.25" x14ac:dyDescent="0.2">
      <c r="A472" s="66"/>
      <c r="B472" s="66"/>
    </row>
    <row r="473" spans="1:2" s="50" customFormat="1" ht="11.25" x14ac:dyDescent="0.2">
      <c r="A473" s="66"/>
      <c r="B473" s="66"/>
    </row>
    <row r="474" spans="1:2" s="50" customFormat="1" ht="11.25" x14ac:dyDescent="0.2">
      <c r="A474" s="66"/>
      <c r="B474" s="66"/>
    </row>
    <row r="475" spans="1:2" s="50" customFormat="1" ht="11.25" x14ac:dyDescent="0.2">
      <c r="A475" s="66"/>
      <c r="B475" s="66"/>
    </row>
    <row r="476" spans="1:2" s="50" customFormat="1" ht="11.25" x14ac:dyDescent="0.2">
      <c r="A476" s="66"/>
      <c r="B476" s="66"/>
    </row>
    <row r="477" spans="1:2" s="50" customFormat="1" ht="11.25" x14ac:dyDescent="0.2">
      <c r="A477" s="66"/>
      <c r="B477" s="66"/>
    </row>
    <row r="478" spans="1:2" s="50" customFormat="1" ht="11.25" x14ac:dyDescent="0.2">
      <c r="A478" s="66"/>
      <c r="B478" s="66"/>
    </row>
    <row r="479" spans="1:2" s="50" customFormat="1" ht="11.25" x14ac:dyDescent="0.2">
      <c r="A479" s="66"/>
      <c r="B479" s="66"/>
    </row>
    <row r="480" spans="1:2" s="50" customFormat="1" ht="11.25" x14ac:dyDescent="0.2">
      <c r="A480" s="66"/>
      <c r="B480" s="66"/>
    </row>
    <row r="481" spans="1:2" s="50" customFormat="1" ht="11.25" x14ac:dyDescent="0.2">
      <c r="A481" s="66"/>
      <c r="B481" s="66"/>
    </row>
    <row r="482" spans="1:2" s="50" customFormat="1" ht="11.25" x14ac:dyDescent="0.2">
      <c r="A482" s="66"/>
      <c r="B482" s="66"/>
    </row>
    <row r="483" spans="1:2" s="50" customFormat="1" ht="11.25" x14ac:dyDescent="0.2">
      <c r="A483" s="66"/>
      <c r="B483" s="66"/>
    </row>
    <row r="484" spans="1:2" s="50" customFormat="1" ht="11.25" x14ac:dyDescent="0.2">
      <c r="A484" s="66"/>
      <c r="B484" s="66"/>
    </row>
    <row r="485" spans="1:2" s="50" customFormat="1" ht="11.25" x14ac:dyDescent="0.2">
      <c r="A485" s="66"/>
      <c r="B485" s="66"/>
    </row>
    <row r="486" spans="1:2" s="50" customFormat="1" ht="11.25" x14ac:dyDescent="0.2">
      <c r="A486" s="66"/>
      <c r="B486" s="66"/>
    </row>
    <row r="487" spans="1:2" s="50" customFormat="1" ht="11.25" x14ac:dyDescent="0.2">
      <c r="A487" s="66"/>
      <c r="B487" s="66"/>
    </row>
    <row r="488" spans="1:2" s="50" customFormat="1" ht="11.25" x14ac:dyDescent="0.2">
      <c r="A488" s="66"/>
      <c r="B488" s="66"/>
    </row>
    <row r="489" spans="1:2" s="50" customFormat="1" ht="11.25" x14ac:dyDescent="0.2">
      <c r="A489" s="66"/>
      <c r="B489" s="66"/>
    </row>
    <row r="490" spans="1:2" s="50" customFormat="1" ht="11.25" x14ac:dyDescent="0.2">
      <c r="A490" s="66"/>
      <c r="B490" s="66"/>
    </row>
    <row r="491" spans="1:2" s="50" customFormat="1" ht="11.25" x14ac:dyDescent="0.2">
      <c r="A491" s="66"/>
      <c r="B491" s="66"/>
    </row>
    <row r="492" spans="1:2" s="50" customFormat="1" ht="11.25" x14ac:dyDescent="0.2">
      <c r="A492" s="66"/>
      <c r="B492" s="66"/>
    </row>
    <row r="493" spans="1:2" s="50" customFormat="1" ht="11.25" x14ac:dyDescent="0.2">
      <c r="A493" s="66"/>
      <c r="B493" s="66"/>
    </row>
    <row r="494" spans="1:2" s="50" customFormat="1" ht="11.25" x14ac:dyDescent="0.2">
      <c r="A494" s="66"/>
      <c r="B494" s="66"/>
    </row>
    <row r="495" spans="1:2" s="50" customFormat="1" ht="11.25" x14ac:dyDescent="0.2">
      <c r="A495" s="66"/>
      <c r="B495" s="66"/>
    </row>
    <row r="496" spans="1:2" s="50" customFormat="1" ht="11.25" x14ac:dyDescent="0.2">
      <c r="A496" s="66"/>
      <c r="B496" s="66"/>
    </row>
    <row r="497" spans="1:2" s="50" customFormat="1" ht="11.25" x14ac:dyDescent="0.2">
      <c r="A497" s="66"/>
      <c r="B497" s="66"/>
    </row>
    <row r="498" spans="1:2" s="50" customFormat="1" ht="11.25" x14ac:dyDescent="0.2">
      <c r="A498" s="66"/>
      <c r="B498" s="66"/>
    </row>
    <row r="499" spans="1:2" s="50" customFormat="1" ht="11.25" x14ac:dyDescent="0.2">
      <c r="A499" s="66"/>
      <c r="B499" s="66"/>
    </row>
    <row r="500" spans="1:2" s="50" customFormat="1" ht="11.25" x14ac:dyDescent="0.2">
      <c r="A500" s="66"/>
      <c r="B500" s="66"/>
    </row>
    <row r="501" spans="1:2" s="50" customFormat="1" ht="11.25" x14ac:dyDescent="0.2">
      <c r="A501" s="66"/>
      <c r="B501" s="66"/>
    </row>
    <row r="502" spans="1:2" s="50" customFormat="1" ht="11.25" x14ac:dyDescent="0.2">
      <c r="A502" s="66"/>
      <c r="B502" s="66"/>
    </row>
    <row r="503" spans="1:2" s="50" customFormat="1" ht="11.25" x14ac:dyDescent="0.2">
      <c r="A503" s="66"/>
      <c r="B503" s="66"/>
    </row>
    <row r="504" spans="1:2" s="50" customFormat="1" ht="11.25" x14ac:dyDescent="0.2">
      <c r="A504" s="66"/>
      <c r="B504" s="66"/>
    </row>
    <row r="505" spans="1:2" s="50" customFormat="1" ht="11.25" x14ac:dyDescent="0.2">
      <c r="A505" s="66"/>
      <c r="B505" s="66"/>
    </row>
    <row r="506" spans="1:2" s="50" customFormat="1" ht="11.25" x14ac:dyDescent="0.2">
      <c r="A506" s="66"/>
      <c r="B506" s="66"/>
    </row>
    <row r="507" spans="1:2" s="50" customFormat="1" ht="11.25" x14ac:dyDescent="0.2">
      <c r="A507" s="66"/>
      <c r="B507" s="66"/>
    </row>
    <row r="508" spans="1:2" s="50" customFormat="1" ht="11.25" x14ac:dyDescent="0.2">
      <c r="A508" s="66"/>
      <c r="B508" s="66"/>
    </row>
    <row r="509" spans="1:2" s="50" customFormat="1" ht="11.25" x14ac:dyDescent="0.2">
      <c r="A509" s="66"/>
      <c r="B509" s="66"/>
    </row>
    <row r="510" spans="1:2" s="50" customFormat="1" ht="11.25" x14ac:dyDescent="0.2">
      <c r="A510" s="66"/>
      <c r="B510" s="66"/>
    </row>
    <row r="511" spans="1:2" s="50" customFormat="1" ht="11.25" x14ac:dyDescent="0.2">
      <c r="A511" s="66"/>
      <c r="B511" s="66"/>
    </row>
    <row r="512" spans="1:2" s="50" customFormat="1" ht="11.25" x14ac:dyDescent="0.2">
      <c r="A512" s="66"/>
      <c r="B512" s="66"/>
    </row>
    <row r="513" spans="1:2" s="50" customFormat="1" ht="11.25" x14ac:dyDescent="0.2">
      <c r="A513" s="66"/>
      <c r="B513" s="66"/>
    </row>
    <row r="514" spans="1:2" s="50" customFormat="1" ht="11.25" x14ac:dyDescent="0.2">
      <c r="A514" s="66"/>
      <c r="B514" s="66"/>
    </row>
    <row r="515" spans="1:2" s="50" customFormat="1" ht="11.25" x14ac:dyDescent="0.2">
      <c r="A515" s="66"/>
      <c r="B515" s="66"/>
    </row>
    <row r="516" spans="1:2" s="50" customFormat="1" ht="11.25" x14ac:dyDescent="0.2">
      <c r="A516" s="66"/>
      <c r="B516" s="66"/>
    </row>
    <row r="517" spans="1:2" s="50" customFormat="1" ht="11.25" x14ac:dyDescent="0.2">
      <c r="A517" s="66"/>
      <c r="B517" s="66"/>
    </row>
    <row r="518" spans="1:2" s="50" customFormat="1" ht="11.25" x14ac:dyDescent="0.2">
      <c r="A518" s="66"/>
      <c r="B518" s="66"/>
    </row>
    <row r="519" spans="1:2" s="50" customFormat="1" ht="11.25" x14ac:dyDescent="0.2">
      <c r="A519" s="66"/>
      <c r="B519" s="66"/>
    </row>
    <row r="520" spans="1:2" s="50" customFormat="1" ht="11.25" x14ac:dyDescent="0.2">
      <c r="A520" s="66"/>
      <c r="B520" s="66"/>
    </row>
    <row r="521" spans="1:2" s="50" customFormat="1" ht="11.25" x14ac:dyDescent="0.2">
      <c r="A521" s="66"/>
      <c r="B521" s="66"/>
    </row>
    <row r="522" spans="1:2" s="50" customFormat="1" ht="11.25" x14ac:dyDescent="0.2">
      <c r="A522" s="66"/>
      <c r="B522" s="66"/>
    </row>
    <row r="523" spans="1:2" s="50" customFormat="1" ht="11.25" x14ac:dyDescent="0.2">
      <c r="A523" s="66"/>
      <c r="B523" s="66"/>
    </row>
    <row r="524" spans="1:2" s="50" customFormat="1" ht="11.25" x14ac:dyDescent="0.2">
      <c r="A524" s="66"/>
      <c r="B524" s="66"/>
    </row>
    <row r="525" spans="1:2" s="50" customFormat="1" ht="11.25" x14ac:dyDescent="0.2">
      <c r="A525" s="66"/>
      <c r="B525" s="66"/>
    </row>
    <row r="526" spans="1:2" s="50" customFormat="1" ht="11.25" x14ac:dyDescent="0.2">
      <c r="A526" s="66"/>
      <c r="B526" s="66"/>
    </row>
    <row r="527" spans="1:2" s="50" customFormat="1" ht="11.25" x14ac:dyDescent="0.2">
      <c r="A527" s="66"/>
      <c r="B527" s="66"/>
    </row>
    <row r="528" spans="1:2" s="50" customFormat="1" ht="11.25" x14ac:dyDescent="0.2">
      <c r="A528" s="66"/>
      <c r="B528" s="66"/>
    </row>
    <row r="529" spans="1:2" s="50" customFormat="1" ht="11.25" x14ac:dyDescent="0.2">
      <c r="A529" s="66"/>
      <c r="B529" s="66"/>
    </row>
    <row r="530" spans="1:2" s="50" customFormat="1" ht="11.25" x14ac:dyDescent="0.2">
      <c r="A530" s="66"/>
      <c r="B530" s="66"/>
    </row>
    <row r="531" spans="1:2" s="50" customFormat="1" ht="11.25" x14ac:dyDescent="0.2">
      <c r="A531" s="66"/>
      <c r="B531" s="66"/>
    </row>
    <row r="532" spans="1:2" s="50" customFormat="1" ht="11.25" x14ac:dyDescent="0.2">
      <c r="A532" s="66"/>
      <c r="B532" s="66"/>
    </row>
    <row r="533" spans="1:2" s="50" customFormat="1" ht="11.25" x14ac:dyDescent="0.2">
      <c r="A533" s="66"/>
      <c r="B533" s="66"/>
    </row>
    <row r="534" spans="1:2" s="50" customFormat="1" ht="11.25" x14ac:dyDescent="0.2">
      <c r="A534" s="66"/>
      <c r="B534" s="66"/>
    </row>
    <row r="535" spans="1:2" s="50" customFormat="1" ht="11.25" x14ac:dyDescent="0.2">
      <c r="A535" s="66"/>
      <c r="B535" s="66"/>
    </row>
    <row r="536" spans="1:2" s="50" customFormat="1" ht="11.25" x14ac:dyDescent="0.2">
      <c r="A536" s="66"/>
      <c r="B536" s="66"/>
    </row>
    <row r="537" spans="1:2" s="50" customFormat="1" ht="11.25" x14ac:dyDescent="0.2">
      <c r="A537" s="66"/>
      <c r="B537" s="66"/>
    </row>
    <row r="538" spans="1:2" s="50" customFormat="1" ht="11.25" x14ac:dyDescent="0.2">
      <c r="A538" s="66"/>
      <c r="B538" s="66"/>
    </row>
    <row r="539" spans="1:2" s="50" customFormat="1" ht="11.25" x14ac:dyDescent="0.2">
      <c r="A539" s="66"/>
      <c r="B539" s="66"/>
    </row>
    <row r="540" spans="1:2" s="50" customFormat="1" ht="11.25" x14ac:dyDescent="0.2">
      <c r="A540" s="66"/>
      <c r="B540" s="66"/>
    </row>
    <row r="541" spans="1:2" s="50" customFormat="1" ht="11.25" x14ac:dyDescent="0.2">
      <c r="A541" s="66"/>
      <c r="B541" s="66"/>
    </row>
    <row r="542" spans="1:2" s="50" customFormat="1" ht="11.25" x14ac:dyDescent="0.2">
      <c r="A542" s="66"/>
      <c r="B542" s="66"/>
    </row>
    <row r="543" spans="1:2" s="50" customFormat="1" ht="11.25" x14ac:dyDescent="0.2">
      <c r="A543" s="66"/>
      <c r="B543" s="66"/>
    </row>
    <row r="544" spans="1:2" s="50" customFormat="1" ht="11.25" x14ac:dyDescent="0.2">
      <c r="A544" s="66"/>
      <c r="B544" s="66"/>
    </row>
    <row r="545" spans="1:2" s="50" customFormat="1" ht="11.25" x14ac:dyDescent="0.2">
      <c r="A545" s="66"/>
      <c r="B545" s="66"/>
    </row>
    <row r="546" spans="1:2" s="50" customFormat="1" ht="11.25" x14ac:dyDescent="0.2">
      <c r="A546" s="66"/>
      <c r="B546" s="66"/>
    </row>
    <row r="547" spans="1:2" s="50" customFormat="1" ht="11.25" x14ac:dyDescent="0.2">
      <c r="A547" s="66"/>
      <c r="B547" s="66"/>
    </row>
    <row r="548" spans="1:2" s="50" customFormat="1" ht="11.25" x14ac:dyDescent="0.2">
      <c r="A548" s="66"/>
      <c r="B548" s="66"/>
    </row>
    <row r="549" spans="1:2" s="50" customFormat="1" ht="11.25" x14ac:dyDescent="0.2">
      <c r="A549" s="66"/>
      <c r="B549" s="66"/>
    </row>
    <row r="550" spans="1:2" s="50" customFormat="1" ht="11.25" x14ac:dyDescent="0.2">
      <c r="A550" s="66"/>
      <c r="B550" s="66"/>
    </row>
    <row r="551" spans="1:2" s="50" customFormat="1" ht="11.25" x14ac:dyDescent="0.2">
      <c r="A551" s="66"/>
      <c r="B551" s="66"/>
    </row>
    <row r="552" spans="1:2" s="50" customFormat="1" ht="11.25" x14ac:dyDescent="0.2">
      <c r="A552" s="66"/>
      <c r="B552" s="66"/>
    </row>
    <row r="553" spans="1:2" s="50" customFormat="1" ht="11.25" x14ac:dyDescent="0.2">
      <c r="A553" s="66"/>
      <c r="B553" s="66"/>
    </row>
    <row r="554" spans="1:2" s="50" customFormat="1" ht="11.25" x14ac:dyDescent="0.2">
      <c r="A554" s="66"/>
      <c r="B554" s="66"/>
    </row>
    <row r="555" spans="1:2" s="50" customFormat="1" ht="11.25" x14ac:dyDescent="0.2">
      <c r="A555" s="66"/>
      <c r="B555" s="66"/>
    </row>
    <row r="556" spans="1:2" s="50" customFormat="1" ht="11.25" x14ac:dyDescent="0.2">
      <c r="A556" s="66"/>
      <c r="B556" s="66"/>
    </row>
    <row r="557" spans="1:2" s="50" customFormat="1" ht="11.25" x14ac:dyDescent="0.2">
      <c r="A557" s="66"/>
      <c r="B557" s="66"/>
    </row>
    <row r="558" spans="1:2" s="50" customFormat="1" ht="11.25" x14ac:dyDescent="0.2">
      <c r="A558" s="66"/>
      <c r="B558" s="66"/>
    </row>
    <row r="559" spans="1:2" s="50" customFormat="1" ht="11.25" x14ac:dyDescent="0.2">
      <c r="A559" s="66"/>
      <c r="B559" s="66"/>
    </row>
    <row r="560" spans="1:2" s="50" customFormat="1" ht="11.25" x14ac:dyDescent="0.2">
      <c r="A560" s="66"/>
      <c r="B560" s="66"/>
    </row>
    <row r="561" spans="1:2" s="50" customFormat="1" ht="11.25" x14ac:dyDescent="0.2">
      <c r="A561" s="66"/>
      <c r="B561" s="66"/>
    </row>
    <row r="562" spans="1:2" s="50" customFormat="1" ht="11.25" x14ac:dyDescent="0.2">
      <c r="A562" s="66"/>
      <c r="B562" s="66"/>
    </row>
    <row r="563" spans="1:2" s="50" customFormat="1" ht="11.25" x14ac:dyDescent="0.2">
      <c r="A563" s="66"/>
      <c r="B563" s="66"/>
    </row>
    <row r="564" spans="1:2" s="50" customFormat="1" ht="11.25" x14ac:dyDescent="0.2">
      <c r="A564" s="66"/>
      <c r="B564" s="66"/>
    </row>
    <row r="565" spans="1:2" s="50" customFormat="1" ht="11.25" x14ac:dyDescent="0.2">
      <c r="A565" s="66"/>
      <c r="B565" s="66"/>
    </row>
    <row r="566" spans="1:2" s="50" customFormat="1" ht="11.25" x14ac:dyDescent="0.2">
      <c r="A566" s="66"/>
      <c r="B566" s="66"/>
    </row>
    <row r="567" spans="1:2" s="50" customFormat="1" ht="11.25" x14ac:dyDescent="0.2">
      <c r="A567" s="66"/>
      <c r="B567" s="66"/>
    </row>
    <row r="568" spans="1:2" s="50" customFormat="1" ht="11.25" x14ac:dyDescent="0.2">
      <c r="A568" s="66"/>
      <c r="B568" s="66"/>
    </row>
    <row r="569" spans="1:2" s="50" customFormat="1" ht="11.25" x14ac:dyDescent="0.2">
      <c r="A569" s="66"/>
      <c r="B569" s="66"/>
    </row>
    <row r="570" spans="1:2" s="50" customFormat="1" ht="11.25" x14ac:dyDescent="0.2">
      <c r="A570" s="66"/>
      <c r="B570" s="66"/>
    </row>
    <row r="571" spans="1:2" s="50" customFormat="1" ht="11.25" x14ac:dyDescent="0.2">
      <c r="A571" s="66"/>
      <c r="B571" s="66"/>
    </row>
    <row r="572" spans="1:2" s="50" customFormat="1" ht="11.25" x14ac:dyDescent="0.2">
      <c r="A572" s="66"/>
      <c r="B572" s="66"/>
    </row>
    <row r="573" spans="1:2" s="50" customFormat="1" ht="11.25" x14ac:dyDescent="0.2">
      <c r="A573" s="66"/>
      <c r="B573" s="66"/>
    </row>
    <row r="574" spans="1:2" s="50" customFormat="1" ht="11.25" x14ac:dyDescent="0.2">
      <c r="A574" s="66"/>
      <c r="B574" s="66"/>
    </row>
    <row r="575" spans="1:2" s="50" customFormat="1" ht="11.25" x14ac:dyDescent="0.2">
      <c r="A575" s="66"/>
      <c r="B575" s="66"/>
    </row>
    <row r="576" spans="1:2" s="50" customFormat="1" ht="11.25" x14ac:dyDescent="0.2">
      <c r="A576" s="66"/>
      <c r="B576" s="66"/>
    </row>
    <row r="577" spans="1:2" s="50" customFormat="1" ht="11.25" x14ac:dyDescent="0.2">
      <c r="A577" s="66"/>
      <c r="B577" s="66"/>
    </row>
    <row r="578" spans="1:2" s="50" customFormat="1" ht="11.25" x14ac:dyDescent="0.2">
      <c r="A578" s="66"/>
      <c r="B578" s="66"/>
    </row>
    <row r="579" spans="1:2" s="50" customFormat="1" ht="11.25" x14ac:dyDescent="0.2">
      <c r="A579" s="66"/>
      <c r="B579" s="66"/>
    </row>
    <row r="580" spans="1:2" s="50" customFormat="1" ht="11.25" x14ac:dyDescent="0.2">
      <c r="A580" s="66"/>
      <c r="B580" s="66"/>
    </row>
    <row r="581" spans="1:2" s="50" customFormat="1" ht="11.25" x14ac:dyDescent="0.2">
      <c r="A581" s="66"/>
      <c r="B581" s="66"/>
    </row>
    <row r="582" spans="1:2" s="50" customFormat="1" ht="11.25" x14ac:dyDescent="0.2">
      <c r="A582" s="66"/>
      <c r="B582" s="66"/>
    </row>
    <row r="583" spans="1:2" s="50" customFormat="1" ht="11.25" x14ac:dyDescent="0.2">
      <c r="A583" s="66"/>
      <c r="B583" s="66"/>
    </row>
    <row r="584" spans="1:2" s="50" customFormat="1" ht="11.25" x14ac:dyDescent="0.2">
      <c r="A584" s="66"/>
      <c r="B584" s="66"/>
    </row>
    <row r="585" spans="1:2" s="50" customFormat="1" ht="11.25" x14ac:dyDescent="0.2">
      <c r="A585" s="66"/>
      <c r="B585" s="66"/>
    </row>
    <row r="586" spans="1:2" s="50" customFormat="1" ht="11.25" x14ac:dyDescent="0.2">
      <c r="A586" s="66"/>
      <c r="B586" s="66"/>
    </row>
    <row r="587" spans="1:2" s="50" customFormat="1" ht="11.25" x14ac:dyDescent="0.2">
      <c r="A587" s="66"/>
      <c r="B587" s="66"/>
    </row>
    <row r="588" spans="1:2" s="50" customFormat="1" ht="11.25" x14ac:dyDescent="0.2">
      <c r="A588" s="66"/>
      <c r="B588" s="66"/>
    </row>
    <row r="589" spans="1:2" s="50" customFormat="1" ht="11.25" x14ac:dyDescent="0.2">
      <c r="A589" s="66"/>
      <c r="B589" s="66"/>
    </row>
    <row r="590" spans="1:2" s="50" customFormat="1" ht="11.25" x14ac:dyDescent="0.2">
      <c r="A590" s="66"/>
      <c r="B590" s="66"/>
    </row>
    <row r="591" spans="1:2" s="50" customFormat="1" ht="11.25" x14ac:dyDescent="0.2">
      <c r="A591" s="66"/>
      <c r="B591" s="66"/>
    </row>
    <row r="592" spans="1:2" s="50" customFormat="1" ht="11.25" x14ac:dyDescent="0.2">
      <c r="A592" s="66"/>
      <c r="B592" s="66"/>
    </row>
    <row r="593" spans="1:2" s="50" customFormat="1" ht="11.25" x14ac:dyDescent="0.2">
      <c r="A593" s="66"/>
      <c r="B593" s="66"/>
    </row>
    <row r="594" spans="1:2" s="50" customFormat="1" ht="11.25" x14ac:dyDescent="0.2">
      <c r="A594" s="66"/>
      <c r="B594" s="66"/>
    </row>
    <row r="595" spans="1:2" s="50" customFormat="1" ht="11.25" x14ac:dyDescent="0.2">
      <c r="A595" s="66"/>
      <c r="B595" s="66"/>
    </row>
    <row r="596" spans="1:2" s="50" customFormat="1" ht="11.25" x14ac:dyDescent="0.2">
      <c r="A596" s="66"/>
      <c r="B596" s="66"/>
    </row>
    <row r="597" spans="1:2" s="50" customFormat="1" ht="11.25" x14ac:dyDescent="0.2">
      <c r="A597" s="66"/>
      <c r="B597" s="66"/>
    </row>
    <row r="598" spans="1:2" s="50" customFormat="1" ht="11.25" x14ac:dyDescent="0.2">
      <c r="A598" s="66"/>
      <c r="B598" s="66"/>
    </row>
    <row r="599" spans="1:2" s="50" customFormat="1" ht="11.25" x14ac:dyDescent="0.2">
      <c r="A599" s="66"/>
      <c r="B599" s="66"/>
    </row>
    <row r="600" spans="1:2" s="50" customFormat="1" ht="11.25" x14ac:dyDescent="0.2">
      <c r="A600" s="66"/>
      <c r="B600" s="66"/>
    </row>
    <row r="601" spans="1:2" s="50" customFormat="1" ht="11.25" x14ac:dyDescent="0.2">
      <c r="A601" s="66"/>
      <c r="B601" s="66"/>
    </row>
    <row r="602" spans="1:2" s="50" customFormat="1" ht="11.25" x14ac:dyDescent="0.2">
      <c r="A602" s="66"/>
      <c r="B602" s="66"/>
    </row>
    <row r="603" spans="1:2" s="50" customFormat="1" ht="11.25" x14ac:dyDescent="0.2">
      <c r="A603" s="66"/>
      <c r="B603" s="66"/>
    </row>
    <row r="604" spans="1:2" s="50" customFormat="1" ht="11.25" x14ac:dyDescent="0.2">
      <c r="A604" s="66"/>
      <c r="B604" s="66"/>
    </row>
    <row r="605" spans="1:2" s="50" customFormat="1" ht="11.25" x14ac:dyDescent="0.2">
      <c r="A605" s="66"/>
      <c r="B605" s="66"/>
    </row>
    <row r="606" spans="1:2" s="50" customFormat="1" ht="11.25" x14ac:dyDescent="0.2">
      <c r="A606" s="66"/>
      <c r="B606" s="66"/>
    </row>
    <row r="607" spans="1:2" s="50" customFormat="1" ht="11.25" x14ac:dyDescent="0.2">
      <c r="A607" s="66"/>
      <c r="B607" s="66"/>
    </row>
    <row r="608" spans="1:2" s="50" customFormat="1" ht="11.25" x14ac:dyDescent="0.2">
      <c r="A608" s="66"/>
      <c r="B608" s="66"/>
    </row>
    <row r="609" spans="1:2" s="50" customFormat="1" ht="11.25" x14ac:dyDescent="0.2">
      <c r="A609" s="66"/>
      <c r="B609" s="66"/>
    </row>
    <row r="610" spans="1:2" s="50" customFormat="1" ht="11.25" x14ac:dyDescent="0.2">
      <c r="A610" s="66"/>
      <c r="B610" s="66"/>
    </row>
    <row r="611" spans="1:2" s="50" customFormat="1" ht="11.25" x14ac:dyDescent="0.2">
      <c r="A611" s="66"/>
      <c r="B611" s="66"/>
    </row>
    <row r="612" spans="1:2" s="50" customFormat="1" ht="11.25" x14ac:dyDescent="0.2">
      <c r="A612" s="66"/>
      <c r="B612" s="66"/>
    </row>
    <row r="613" spans="1:2" s="50" customFormat="1" ht="11.25" x14ac:dyDescent="0.2">
      <c r="A613" s="66"/>
      <c r="B613" s="66"/>
    </row>
    <row r="614" spans="1:2" s="50" customFormat="1" ht="11.25" x14ac:dyDescent="0.2">
      <c r="A614" s="66"/>
      <c r="B614" s="66"/>
    </row>
    <row r="615" spans="1:2" s="50" customFormat="1" ht="11.25" x14ac:dyDescent="0.2">
      <c r="A615" s="66"/>
      <c r="B615" s="66"/>
    </row>
    <row r="616" spans="1:2" s="50" customFormat="1" ht="11.25" x14ac:dyDescent="0.2">
      <c r="A616" s="66"/>
      <c r="B616" s="66"/>
    </row>
    <row r="617" spans="1:2" s="50" customFormat="1" ht="11.25" x14ac:dyDescent="0.2">
      <c r="A617" s="66"/>
      <c r="B617" s="66"/>
    </row>
    <row r="618" spans="1:2" s="50" customFormat="1" ht="11.25" x14ac:dyDescent="0.2">
      <c r="A618" s="66"/>
      <c r="B618" s="66"/>
    </row>
    <row r="619" spans="1:2" s="50" customFormat="1" ht="11.25" x14ac:dyDescent="0.2">
      <c r="A619" s="66"/>
      <c r="B619" s="66"/>
    </row>
    <row r="620" spans="1:2" s="50" customFormat="1" ht="11.25" x14ac:dyDescent="0.2">
      <c r="A620" s="66"/>
      <c r="B620" s="66"/>
    </row>
    <row r="621" spans="1:2" s="50" customFormat="1" ht="11.25" x14ac:dyDescent="0.2">
      <c r="A621" s="66"/>
      <c r="B621" s="66"/>
    </row>
    <row r="622" spans="1:2" s="50" customFormat="1" ht="11.25" x14ac:dyDescent="0.2">
      <c r="A622" s="66"/>
      <c r="B622" s="66"/>
    </row>
    <row r="623" spans="1:2" s="50" customFormat="1" ht="11.25" x14ac:dyDescent="0.2">
      <c r="A623" s="66"/>
      <c r="B623" s="66"/>
    </row>
    <row r="624" spans="1:2" s="50" customFormat="1" ht="11.25" x14ac:dyDescent="0.2">
      <c r="A624" s="66"/>
      <c r="B624" s="66"/>
    </row>
    <row r="625" spans="1:2" s="50" customFormat="1" ht="11.25" x14ac:dyDescent="0.2">
      <c r="A625" s="66"/>
      <c r="B625" s="66"/>
    </row>
    <row r="626" spans="1:2" s="50" customFormat="1" ht="11.25" x14ac:dyDescent="0.2">
      <c r="A626" s="66"/>
      <c r="B626" s="66"/>
    </row>
    <row r="627" spans="1:2" s="50" customFormat="1" ht="11.25" x14ac:dyDescent="0.2">
      <c r="A627" s="66"/>
      <c r="B627" s="66"/>
    </row>
    <row r="628" spans="1:2" s="50" customFormat="1" ht="11.25" x14ac:dyDescent="0.2">
      <c r="A628" s="66"/>
      <c r="B628" s="66"/>
    </row>
    <row r="629" spans="1:2" s="50" customFormat="1" ht="11.25" x14ac:dyDescent="0.2">
      <c r="A629" s="66"/>
      <c r="B629" s="66"/>
    </row>
    <row r="630" spans="1:2" s="50" customFormat="1" ht="11.25" x14ac:dyDescent="0.2">
      <c r="A630" s="66"/>
      <c r="B630" s="66"/>
    </row>
    <row r="631" spans="1:2" s="50" customFormat="1" ht="11.25" x14ac:dyDescent="0.2">
      <c r="A631" s="66"/>
      <c r="B631" s="66"/>
    </row>
    <row r="632" spans="1:2" s="50" customFormat="1" ht="11.25" x14ac:dyDescent="0.2">
      <c r="A632" s="66"/>
      <c r="B632" s="66"/>
    </row>
    <row r="633" spans="1:2" s="50" customFormat="1" ht="11.25" x14ac:dyDescent="0.2">
      <c r="A633" s="66"/>
      <c r="B633" s="66"/>
    </row>
    <row r="634" spans="1:2" s="50" customFormat="1" ht="11.25" x14ac:dyDescent="0.2">
      <c r="A634" s="66"/>
      <c r="B634" s="66"/>
    </row>
    <row r="635" spans="1:2" s="50" customFormat="1" ht="11.25" x14ac:dyDescent="0.2">
      <c r="A635" s="66"/>
      <c r="B635" s="66"/>
    </row>
    <row r="636" spans="1:2" s="50" customFormat="1" ht="11.25" x14ac:dyDescent="0.2">
      <c r="A636" s="66"/>
      <c r="B636" s="66"/>
    </row>
    <row r="637" spans="1:2" s="50" customFormat="1" ht="11.25" x14ac:dyDescent="0.2">
      <c r="A637" s="66"/>
      <c r="B637" s="66"/>
    </row>
    <row r="638" spans="1:2" s="50" customFormat="1" ht="11.25" x14ac:dyDescent="0.2">
      <c r="A638" s="66"/>
      <c r="B638" s="66"/>
    </row>
    <row r="639" spans="1:2" s="50" customFormat="1" ht="11.25" x14ac:dyDescent="0.2">
      <c r="A639" s="66"/>
      <c r="B639" s="66"/>
    </row>
    <row r="640" spans="1:2" s="50" customFormat="1" ht="11.25" x14ac:dyDescent="0.2">
      <c r="A640" s="66"/>
      <c r="B640" s="66"/>
    </row>
    <row r="641" spans="1:2" s="50" customFormat="1" ht="11.25" x14ac:dyDescent="0.2">
      <c r="A641" s="66"/>
      <c r="B641" s="66"/>
    </row>
    <row r="642" spans="1:2" s="50" customFormat="1" ht="11.25" x14ac:dyDescent="0.2">
      <c r="A642" s="66"/>
      <c r="B642" s="66"/>
    </row>
    <row r="643" spans="1:2" s="50" customFormat="1" ht="11.25" x14ac:dyDescent="0.2">
      <c r="A643" s="66"/>
      <c r="B643" s="66"/>
    </row>
    <row r="644" spans="1:2" s="50" customFormat="1" ht="11.25" x14ac:dyDescent="0.2">
      <c r="A644" s="66"/>
      <c r="B644" s="66"/>
    </row>
    <row r="645" spans="1:2" s="50" customFormat="1" ht="11.25" x14ac:dyDescent="0.2">
      <c r="A645" s="66"/>
      <c r="B645" s="66"/>
    </row>
    <row r="646" spans="1:2" s="50" customFormat="1" ht="11.25" x14ac:dyDescent="0.2">
      <c r="A646" s="66"/>
      <c r="B646" s="66"/>
    </row>
    <row r="647" spans="1:2" s="50" customFormat="1" ht="11.25" x14ac:dyDescent="0.2">
      <c r="A647" s="66"/>
      <c r="B647" s="66"/>
    </row>
    <row r="648" spans="1:2" s="50" customFormat="1" ht="11.25" x14ac:dyDescent="0.2">
      <c r="A648" s="66"/>
      <c r="B648" s="66"/>
    </row>
    <row r="649" spans="1:2" s="50" customFormat="1" ht="11.25" x14ac:dyDescent="0.2">
      <c r="A649" s="66"/>
      <c r="B649" s="66"/>
    </row>
    <row r="650" spans="1:2" s="50" customFormat="1" ht="11.25" x14ac:dyDescent="0.2">
      <c r="A650" s="66"/>
      <c r="B650" s="66"/>
    </row>
    <row r="651" spans="1:2" s="50" customFormat="1" ht="11.25" x14ac:dyDescent="0.2">
      <c r="A651" s="66"/>
      <c r="B651" s="66"/>
    </row>
    <row r="652" spans="1:2" s="50" customFormat="1" ht="11.25" x14ac:dyDescent="0.2">
      <c r="A652" s="66"/>
      <c r="B652" s="66"/>
    </row>
    <row r="653" spans="1:2" s="50" customFormat="1" ht="11.25" x14ac:dyDescent="0.2">
      <c r="A653" s="66"/>
      <c r="B653" s="66"/>
    </row>
    <row r="654" spans="1:2" s="50" customFormat="1" ht="11.25" x14ac:dyDescent="0.2">
      <c r="A654" s="66"/>
      <c r="B654" s="66"/>
    </row>
    <row r="655" spans="1:2" s="50" customFormat="1" ht="11.25" x14ac:dyDescent="0.2">
      <c r="A655" s="66"/>
      <c r="B655" s="66"/>
    </row>
    <row r="656" spans="1:2" s="50" customFormat="1" ht="11.25" x14ac:dyDescent="0.2">
      <c r="A656" s="66"/>
      <c r="B656" s="66"/>
    </row>
    <row r="657" spans="1:2" s="50" customFormat="1" ht="11.25" x14ac:dyDescent="0.2">
      <c r="A657" s="66"/>
      <c r="B657" s="66"/>
    </row>
    <row r="658" spans="1:2" s="50" customFormat="1" ht="11.25" x14ac:dyDescent="0.2">
      <c r="A658" s="66"/>
      <c r="B658" s="66"/>
    </row>
    <row r="659" spans="1:2" s="50" customFormat="1" ht="11.25" x14ac:dyDescent="0.2">
      <c r="A659" s="66"/>
      <c r="B659" s="66"/>
    </row>
    <row r="660" spans="1:2" s="50" customFormat="1" ht="11.25" x14ac:dyDescent="0.2">
      <c r="A660" s="66"/>
      <c r="B660" s="66"/>
    </row>
    <row r="661" spans="1:2" s="50" customFormat="1" ht="11.25" x14ac:dyDescent="0.2">
      <c r="A661" s="66"/>
      <c r="B661" s="66"/>
    </row>
    <row r="662" spans="1:2" s="50" customFormat="1" ht="11.25" x14ac:dyDescent="0.2">
      <c r="A662" s="66"/>
      <c r="B662" s="66"/>
    </row>
    <row r="663" spans="1:2" s="50" customFormat="1" ht="11.25" x14ac:dyDescent="0.2">
      <c r="A663" s="66"/>
      <c r="B663" s="66"/>
    </row>
    <row r="664" spans="1:2" s="50" customFormat="1" ht="11.25" x14ac:dyDescent="0.2">
      <c r="A664" s="66"/>
      <c r="B664" s="66"/>
    </row>
    <row r="665" spans="1:2" s="50" customFormat="1" ht="11.25" x14ac:dyDescent="0.2">
      <c r="A665" s="66"/>
      <c r="B665" s="66"/>
    </row>
    <row r="666" spans="1:2" s="50" customFormat="1" ht="11.25" x14ac:dyDescent="0.2">
      <c r="A666" s="66"/>
      <c r="B666" s="66"/>
    </row>
    <row r="667" spans="1:2" s="50" customFormat="1" ht="11.25" x14ac:dyDescent="0.2">
      <c r="A667" s="66"/>
      <c r="B667" s="66"/>
    </row>
    <row r="668" spans="1:2" s="50" customFormat="1" ht="11.25" x14ac:dyDescent="0.2">
      <c r="A668" s="66"/>
      <c r="B668" s="66"/>
    </row>
    <row r="669" spans="1:2" s="50" customFormat="1" ht="11.25" x14ac:dyDescent="0.2">
      <c r="A669" s="66"/>
      <c r="B669" s="66"/>
    </row>
    <row r="670" spans="1:2" s="50" customFormat="1" ht="11.25" x14ac:dyDescent="0.2">
      <c r="A670" s="66"/>
      <c r="B670" s="66"/>
    </row>
    <row r="671" spans="1:2" s="50" customFormat="1" ht="11.25" x14ac:dyDescent="0.2">
      <c r="A671" s="66"/>
      <c r="B671" s="66"/>
    </row>
    <row r="672" spans="1:2" s="50" customFormat="1" ht="11.25" x14ac:dyDescent="0.2">
      <c r="A672" s="66"/>
      <c r="B672" s="66"/>
    </row>
    <row r="673" spans="1:2" s="50" customFormat="1" ht="11.25" x14ac:dyDescent="0.2">
      <c r="A673" s="66"/>
      <c r="B673" s="66"/>
    </row>
    <row r="674" spans="1:2" s="50" customFormat="1" ht="11.25" x14ac:dyDescent="0.2">
      <c r="A674" s="66"/>
      <c r="B674" s="66"/>
    </row>
    <row r="675" spans="1:2" s="50" customFormat="1" ht="11.25" x14ac:dyDescent="0.2">
      <c r="A675" s="66"/>
      <c r="B675" s="66"/>
    </row>
    <row r="676" spans="1:2" s="50" customFormat="1" ht="11.25" x14ac:dyDescent="0.2">
      <c r="A676" s="66"/>
      <c r="B676" s="66"/>
    </row>
    <row r="677" spans="1:2" s="50" customFormat="1" ht="11.25" x14ac:dyDescent="0.2">
      <c r="A677" s="66"/>
      <c r="B677" s="66"/>
    </row>
    <row r="678" spans="1:2" s="50" customFormat="1" ht="11.25" x14ac:dyDescent="0.2">
      <c r="A678" s="66"/>
      <c r="B678" s="66"/>
    </row>
    <row r="679" spans="1:2" s="50" customFormat="1" ht="11.25" x14ac:dyDescent="0.2">
      <c r="A679" s="66"/>
      <c r="B679" s="66"/>
    </row>
    <row r="680" spans="1:2" s="50" customFormat="1" ht="11.25" x14ac:dyDescent="0.2">
      <c r="A680" s="66"/>
      <c r="B680" s="66"/>
    </row>
    <row r="681" spans="1:2" s="50" customFormat="1" ht="11.25" x14ac:dyDescent="0.2">
      <c r="A681" s="66"/>
      <c r="B681" s="66"/>
    </row>
    <row r="682" spans="1:2" s="50" customFormat="1" ht="11.25" x14ac:dyDescent="0.2">
      <c r="A682" s="66"/>
      <c r="B682" s="66"/>
    </row>
    <row r="683" spans="1:2" s="50" customFormat="1" ht="11.25" x14ac:dyDescent="0.2">
      <c r="A683" s="66"/>
      <c r="B683" s="66"/>
    </row>
    <row r="684" spans="1:2" s="50" customFormat="1" ht="11.25" x14ac:dyDescent="0.2">
      <c r="A684" s="66"/>
      <c r="B684" s="66"/>
    </row>
    <row r="685" spans="1:2" s="50" customFormat="1" ht="11.25" x14ac:dyDescent="0.2">
      <c r="A685" s="66"/>
      <c r="B685" s="66"/>
    </row>
    <row r="686" spans="1:2" s="50" customFormat="1" ht="11.25" x14ac:dyDescent="0.2">
      <c r="A686" s="66"/>
      <c r="B686" s="66"/>
    </row>
    <row r="687" spans="1:2" s="50" customFormat="1" ht="11.25" x14ac:dyDescent="0.2">
      <c r="A687" s="66"/>
      <c r="B687" s="66"/>
    </row>
    <row r="688" spans="1:2" s="50" customFormat="1" ht="11.25" x14ac:dyDescent="0.2">
      <c r="A688" s="66"/>
      <c r="B688" s="66"/>
    </row>
    <row r="689" spans="1:2" s="50" customFormat="1" ht="11.25" x14ac:dyDescent="0.2">
      <c r="A689" s="66"/>
      <c r="B689" s="66"/>
    </row>
    <row r="690" spans="1:2" s="50" customFormat="1" ht="11.25" x14ac:dyDescent="0.2">
      <c r="A690" s="66"/>
      <c r="B690" s="66"/>
    </row>
    <row r="691" spans="1:2" s="50" customFormat="1" ht="11.25" x14ac:dyDescent="0.2">
      <c r="A691" s="66"/>
      <c r="B691" s="66"/>
    </row>
    <row r="692" spans="1:2" s="50" customFormat="1" ht="11.25" x14ac:dyDescent="0.2">
      <c r="A692" s="66"/>
      <c r="B692" s="66"/>
    </row>
    <row r="693" spans="1:2" s="50" customFormat="1" ht="11.25" x14ac:dyDescent="0.2">
      <c r="A693" s="66"/>
      <c r="B693" s="66"/>
    </row>
    <row r="694" spans="1:2" s="50" customFormat="1" ht="11.25" x14ac:dyDescent="0.2">
      <c r="A694" s="66"/>
      <c r="B694" s="66"/>
    </row>
    <row r="695" spans="1:2" s="50" customFormat="1" ht="11.25" x14ac:dyDescent="0.2">
      <c r="A695" s="66"/>
      <c r="B695" s="66"/>
    </row>
    <row r="696" spans="1:2" s="50" customFormat="1" ht="11.25" x14ac:dyDescent="0.2">
      <c r="A696" s="66"/>
      <c r="B696" s="66"/>
    </row>
    <row r="697" spans="1:2" s="50" customFormat="1" ht="11.25" x14ac:dyDescent="0.2">
      <c r="A697" s="66"/>
      <c r="B697" s="66"/>
    </row>
    <row r="698" spans="1:2" s="50" customFormat="1" ht="11.25" x14ac:dyDescent="0.2">
      <c r="A698" s="66"/>
      <c r="B698" s="66"/>
    </row>
    <row r="699" spans="1:2" s="50" customFormat="1" ht="11.25" x14ac:dyDescent="0.2">
      <c r="A699" s="66"/>
      <c r="B699" s="66"/>
    </row>
    <row r="700" spans="1:2" s="50" customFormat="1" ht="11.25" x14ac:dyDescent="0.2">
      <c r="A700" s="66"/>
      <c r="B700" s="66"/>
    </row>
    <row r="701" spans="1:2" s="50" customFormat="1" ht="11.25" x14ac:dyDescent="0.2">
      <c r="A701" s="66"/>
      <c r="B701" s="66"/>
    </row>
    <row r="702" spans="1:2" s="50" customFormat="1" ht="11.25" x14ac:dyDescent="0.2">
      <c r="A702" s="66"/>
      <c r="B702" s="66"/>
    </row>
    <row r="703" spans="1:2" s="50" customFormat="1" ht="11.25" x14ac:dyDescent="0.2">
      <c r="A703" s="66"/>
      <c r="B703" s="66"/>
    </row>
    <row r="704" spans="1:2" s="50" customFormat="1" ht="11.25" x14ac:dyDescent="0.2">
      <c r="A704" s="66"/>
      <c r="B704" s="66"/>
    </row>
    <row r="705" spans="1:2" s="50" customFormat="1" ht="11.25" x14ac:dyDescent="0.2">
      <c r="A705" s="66"/>
      <c r="B705" s="66"/>
    </row>
    <row r="706" spans="1:2" s="50" customFormat="1" ht="11.25" x14ac:dyDescent="0.2">
      <c r="A706" s="66"/>
      <c r="B706" s="66"/>
    </row>
    <row r="707" spans="1:2" s="50" customFormat="1" ht="11.25" x14ac:dyDescent="0.2">
      <c r="A707" s="66"/>
      <c r="B707" s="66"/>
    </row>
    <row r="708" spans="1:2" s="50" customFormat="1" ht="11.25" x14ac:dyDescent="0.2">
      <c r="A708" s="66"/>
      <c r="B708" s="66"/>
    </row>
    <row r="709" spans="1:2" s="50" customFormat="1" ht="11.25" x14ac:dyDescent="0.2">
      <c r="A709" s="66"/>
      <c r="B709" s="66"/>
    </row>
    <row r="710" spans="1:2" s="50" customFormat="1" ht="11.25" x14ac:dyDescent="0.2">
      <c r="A710" s="66"/>
      <c r="B710" s="66"/>
    </row>
    <row r="711" spans="1:2" s="50" customFormat="1" ht="11.25" x14ac:dyDescent="0.2">
      <c r="A711" s="66"/>
      <c r="B711" s="66"/>
    </row>
    <row r="712" spans="1:2" s="50" customFormat="1" ht="11.25" x14ac:dyDescent="0.2">
      <c r="A712" s="66"/>
      <c r="B712" s="66"/>
    </row>
    <row r="713" spans="1:2" s="50" customFormat="1" ht="11.25" x14ac:dyDescent="0.2">
      <c r="A713" s="66"/>
      <c r="B713" s="66"/>
    </row>
    <row r="714" spans="1:2" s="50" customFormat="1" ht="11.25" x14ac:dyDescent="0.2">
      <c r="A714" s="66"/>
      <c r="B714" s="66"/>
    </row>
    <row r="715" spans="1:2" s="50" customFormat="1" ht="11.25" x14ac:dyDescent="0.2">
      <c r="A715" s="66"/>
      <c r="B715" s="66"/>
    </row>
    <row r="716" spans="1:2" s="50" customFormat="1" ht="11.25" x14ac:dyDescent="0.2">
      <c r="A716" s="66"/>
      <c r="B716" s="66"/>
    </row>
    <row r="717" spans="1:2" s="50" customFormat="1" ht="11.25" x14ac:dyDescent="0.2">
      <c r="A717" s="66"/>
      <c r="B717" s="66"/>
    </row>
    <row r="718" spans="1:2" s="50" customFormat="1" ht="11.25" x14ac:dyDescent="0.2">
      <c r="A718" s="66"/>
      <c r="B718" s="66"/>
    </row>
    <row r="719" spans="1:2" s="50" customFormat="1" ht="11.25" x14ac:dyDescent="0.2">
      <c r="A719" s="66"/>
      <c r="B719" s="66"/>
    </row>
    <row r="720" spans="1:2" s="50" customFormat="1" ht="11.25" x14ac:dyDescent="0.2">
      <c r="A720" s="66"/>
      <c r="B720" s="66"/>
    </row>
    <row r="721" spans="1:2" s="50" customFormat="1" ht="11.25" x14ac:dyDescent="0.2">
      <c r="A721" s="66"/>
      <c r="B721" s="66"/>
    </row>
    <row r="722" spans="1:2" s="50" customFormat="1" ht="11.25" x14ac:dyDescent="0.2">
      <c r="A722" s="66"/>
      <c r="B722" s="66"/>
    </row>
    <row r="723" spans="1:2" s="50" customFormat="1" ht="11.25" x14ac:dyDescent="0.2">
      <c r="A723" s="66"/>
      <c r="B723" s="66"/>
    </row>
    <row r="724" spans="1:2" s="50" customFormat="1" ht="11.25" x14ac:dyDescent="0.2">
      <c r="A724" s="66"/>
      <c r="B724" s="66"/>
    </row>
    <row r="725" spans="1:2" s="50" customFormat="1" ht="11.25" x14ac:dyDescent="0.2">
      <c r="A725" s="66"/>
      <c r="B725" s="66"/>
    </row>
    <row r="726" spans="1:2" s="50" customFormat="1" ht="11.25" x14ac:dyDescent="0.2">
      <c r="A726" s="66"/>
      <c r="B726" s="66"/>
    </row>
    <row r="727" spans="1:2" s="50" customFormat="1" ht="11.25" x14ac:dyDescent="0.2">
      <c r="A727" s="66"/>
      <c r="B727" s="66"/>
    </row>
    <row r="728" spans="1:2" s="50" customFormat="1" ht="11.25" x14ac:dyDescent="0.2">
      <c r="A728" s="66"/>
      <c r="B728" s="66"/>
    </row>
    <row r="729" spans="1:2" s="50" customFormat="1" ht="11.25" x14ac:dyDescent="0.2">
      <c r="A729" s="66"/>
      <c r="B729" s="66"/>
    </row>
    <row r="730" spans="1:2" s="50" customFormat="1" ht="11.25" x14ac:dyDescent="0.2">
      <c r="A730" s="66"/>
      <c r="B730" s="66"/>
    </row>
    <row r="731" spans="1:2" s="50" customFormat="1" ht="11.25" x14ac:dyDescent="0.2">
      <c r="A731" s="66"/>
      <c r="B731" s="66"/>
    </row>
    <row r="732" spans="1:2" s="50" customFormat="1" ht="11.25" x14ac:dyDescent="0.2">
      <c r="A732" s="66"/>
      <c r="B732" s="66"/>
    </row>
    <row r="733" spans="1:2" s="50" customFormat="1" ht="11.25" x14ac:dyDescent="0.2">
      <c r="A733" s="66"/>
      <c r="B733" s="66"/>
    </row>
    <row r="734" spans="1:2" s="50" customFormat="1" ht="11.25" x14ac:dyDescent="0.2">
      <c r="A734" s="66"/>
      <c r="B734" s="66"/>
    </row>
    <row r="735" spans="1:2" s="50" customFormat="1" ht="11.25" x14ac:dyDescent="0.2">
      <c r="A735" s="66"/>
      <c r="B735" s="66"/>
    </row>
    <row r="736" spans="1:2" s="50" customFormat="1" ht="11.25" x14ac:dyDescent="0.2">
      <c r="A736" s="66"/>
      <c r="B736" s="66"/>
    </row>
    <row r="737" spans="1:2" s="50" customFormat="1" ht="11.25" x14ac:dyDescent="0.2">
      <c r="A737" s="66"/>
      <c r="B737" s="66"/>
    </row>
    <row r="738" spans="1:2" s="50" customFormat="1" ht="11.25" x14ac:dyDescent="0.2">
      <c r="A738" s="66"/>
      <c r="B738" s="66"/>
    </row>
    <row r="739" spans="1:2" s="50" customFormat="1" ht="11.25" x14ac:dyDescent="0.2">
      <c r="A739" s="66"/>
      <c r="B739" s="66"/>
    </row>
    <row r="740" spans="1:2" s="50" customFormat="1" ht="11.25" x14ac:dyDescent="0.2">
      <c r="A740" s="66"/>
      <c r="B740" s="66"/>
    </row>
    <row r="741" spans="1:2" s="50" customFormat="1" ht="11.25" x14ac:dyDescent="0.2">
      <c r="A741" s="66"/>
      <c r="B741" s="66"/>
    </row>
    <row r="742" spans="1:2" s="50" customFormat="1" ht="11.25" x14ac:dyDescent="0.2">
      <c r="A742" s="66"/>
      <c r="B742" s="66"/>
    </row>
    <row r="743" spans="1:2" s="50" customFormat="1" ht="11.25" x14ac:dyDescent="0.2">
      <c r="A743" s="66"/>
      <c r="B743" s="66"/>
    </row>
    <row r="744" spans="1:2" s="50" customFormat="1" ht="11.25" x14ac:dyDescent="0.2">
      <c r="A744" s="66"/>
      <c r="B744" s="66"/>
    </row>
    <row r="745" spans="1:2" s="50" customFormat="1" ht="11.25" x14ac:dyDescent="0.2">
      <c r="A745" s="66"/>
      <c r="B745" s="66"/>
    </row>
    <row r="746" spans="1:2" s="50" customFormat="1" ht="11.25" x14ac:dyDescent="0.2">
      <c r="A746" s="66"/>
      <c r="B746" s="66"/>
    </row>
    <row r="747" spans="1:2" s="50" customFormat="1" ht="11.25" x14ac:dyDescent="0.2">
      <c r="A747" s="66"/>
      <c r="B747" s="66"/>
    </row>
    <row r="748" spans="1:2" s="50" customFormat="1" ht="11.25" x14ac:dyDescent="0.2">
      <c r="A748" s="66"/>
      <c r="B748" s="66"/>
    </row>
    <row r="749" spans="1:2" s="50" customFormat="1" ht="11.25" x14ac:dyDescent="0.2">
      <c r="A749" s="66"/>
      <c r="B749" s="66"/>
    </row>
    <row r="750" spans="1:2" s="50" customFormat="1" ht="11.25" x14ac:dyDescent="0.2">
      <c r="A750" s="66"/>
      <c r="B750" s="66"/>
    </row>
    <row r="751" spans="1:2" s="50" customFormat="1" ht="11.25" x14ac:dyDescent="0.2">
      <c r="A751" s="66"/>
      <c r="B751" s="66"/>
    </row>
    <row r="752" spans="1:2" s="50" customFormat="1" ht="11.25" x14ac:dyDescent="0.2">
      <c r="A752" s="66"/>
      <c r="B752" s="66"/>
    </row>
    <row r="753" spans="1:2" s="50" customFormat="1" ht="11.25" x14ac:dyDescent="0.2">
      <c r="A753" s="66"/>
      <c r="B753" s="66"/>
    </row>
    <row r="754" spans="1:2" s="50" customFormat="1" ht="11.25" x14ac:dyDescent="0.2">
      <c r="A754" s="66"/>
      <c r="B754" s="66"/>
    </row>
    <row r="755" spans="1:2" s="50" customFormat="1" ht="11.25" x14ac:dyDescent="0.2">
      <c r="A755" s="66"/>
      <c r="B755" s="66"/>
    </row>
    <row r="756" spans="1:2" s="50" customFormat="1" ht="11.25" x14ac:dyDescent="0.2">
      <c r="A756" s="66"/>
      <c r="B756" s="66"/>
    </row>
    <row r="757" spans="1:2" s="50" customFormat="1" ht="11.25" x14ac:dyDescent="0.2">
      <c r="A757" s="66"/>
      <c r="B757" s="66"/>
    </row>
    <row r="758" spans="1:2" s="50" customFormat="1" ht="11.25" x14ac:dyDescent="0.2">
      <c r="A758" s="66"/>
      <c r="B758" s="66"/>
    </row>
    <row r="759" spans="1:2" s="50" customFormat="1" ht="11.25" x14ac:dyDescent="0.2">
      <c r="A759" s="66"/>
      <c r="B759" s="66"/>
    </row>
    <row r="760" spans="1:2" s="50" customFormat="1" ht="11.25" x14ac:dyDescent="0.2">
      <c r="A760" s="66"/>
      <c r="B760" s="66"/>
    </row>
    <row r="761" spans="1:2" s="50" customFormat="1" ht="11.25" x14ac:dyDescent="0.2">
      <c r="A761" s="66"/>
      <c r="B761" s="66"/>
    </row>
    <row r="762" spans="1:2" s="50" customFormat="1" ht="11.25" x14ac:dyDescent="0.2">
      <c r="A762" s="66"/>
      <c r="B762" s="66"/>
    </row>
    <row r="763" spans="1:2" s="50" customFormat="1" ht="11.25" x14ac:dyDescent="0.2">
      <c r="A763" s="66"/>
      <c r="B763" s="66"/>
    </row>
    <row r="764" spans="1:2" s="50" customFormat="1" ht="11.25" x14ac:dyDescent="0.2">
      <c r="A764" s="66"/>
      <c r="B764" s="66"/>
    </row>
    <row r="765" spans="1:2" s="50" customFormat="1" ht="11.25" x14ac:dyDescent="0.2">
      <c r="A765" s="66"/>
      <c r="B765" s="66"/>
    </row>
    <row r="766" spans="1:2" s="50" customFormat="1" ht="11.25" x14ac:dyDescent="0.2">
      <c r="A766" s="66"/>
      <c r="B766" s="66"/>
    </row>
    <row r="767" spans="1:2" s="50" customFormat="1" ht="11.25" x14ac:dyDescent="0.2">
      <c r="A767" s="66"/>
      <c r="B767" s="66"/>
    </row>
    <row r="768" spans="1:2" s="50" customFormat="1" ht="11.25" x14ac:dyDescent="0.2">
      <c r="A768" s="66"/>
      <c r="B768" s="66"/>
    </row>
    <row r="769" spans="1:2" s="50" customFormat="1" ht="11.25" x14ac:dyDescent="0.2">
      <c r="A769" s="66"/>
      <c r="B769" s="66"/>
    </row>
    <row r="770" spans="1:2" s="50" customFormat="1" ht="11.25" x14ac:dyDescent="0.2">
      <c r="A770" s="66"/>
      <c r="B770" s="66"/>
    </row>
    <row r="771" spans="1:2" s="50" customFormat="1" ht="11.25" x14ac:dyDescent="0.2">
      <c r="A771" s="66"/>
      <c r="B771" s="66"/>
    </row>
    <row r="772" spans="1:2" s="50" customFormat="1" ht="11.25" x14ac:dyDescent="0.2">
      <c r="A772" s="66"/>
      <c r="B772" s="66"/>
    </row>
    <row r="773" spans="1:2" s="50" customFormat="1" ht="11.25" x14ac:dyDescent="0.2">
      <c r="A773" s="66"/>
      <c r="B773" s="66"/>
    </row>
    <row r="774" spans="1:2" s="50" customFormat="1" ht="11.25" x14ac:dyDescent="0.2">
      <c r="A774" s="66"/>
      <c r="B774" s="66"/>
    </row>
    <row r="775" spans="1:2" s="50" customFormat="1" ht="11.25" x14ac:dyDescent="0.2">
      <c r="A775" s="66"/>
      <c r="B775" s="66"/>
    </row>
    <row r="776" spans="1:2" s="50" customFormat="1" ht="11.25" x14ac:dyDescent="0.2">
      <c r="A776" s="66"/>
      <c r="B776" s="66"/>
    </row>
    <row r="777" spans="1:2" s="50" customFormat="1" ht="11.25" x14ac:dyDescent="0.2">
      <c r="A777" s="66"/>
      <c r="B777" s="66"/>
    </row>
    <row r="778" spans="1:2" s="50" customFormat="1" ht="11.25" x14ac:dyDescent="0.2">
      <c r="A778" s="66"/>
      <c r="B778" s="66"/>
    </row>
    <row r="779" spans="1:2" s="50" customFormat="1" ht="11.25" x14ac:dyDescent="0.2">
      <c r="A779" s="66"/>
      <c r="B779" s="66"/>
    </row>
    <row r="780" spans="1:2" s="50" customFormat="1" ht="11.25" x14ac:dyDescent="0.2">
      <c r="A780" s="66"/>
      <c r="B780" s="66"/>
    </row>
    <row r="781" spans="1:2" s="50" customFormat="1" ht="11.25" x14ac:dyDescent="0.2">
      <c r="A781" s="66"/>
      <c r="B781" s="66"/>
    </row>
    <row r="782" spans="1:2" s="50" customFormat="1" ht="11.25" x14ac:dyDescent="0.2">
      <c r="A782" s="66"/>
      <c r="B782" s="66"/>
    </row>
    <row r="783" spans="1:2" s="50" customFormat="1" ht="11.25" x14ac:dyDescent="0.2">
      <c r="A783" s="66"/>
      <c r="B783" s="66"/>
    </row>
    <row r="784" spans="1:2" s="50" customFormat="1" ht="11.25" x14ac:dyDescent="0.2">
      <c r="A784" s="66"/>
      <c r="B784" s="66"/>
    </row>
    <row r="785" spans="1:2" s="50" customFormat="1" ht="11.25" x14ac:dyDescent="0.2">
      <c r="A785" s="66"/>
      <c r="B785" s="66"/>
    </row>
    <row r="786" spans="1:2" s="50" customFormat="1" ht="11.25" x14ac:dyDescent="0.2">
      <c r="A786" s="66"/>
      <c r="B786" s="66"/>
    </row>
    <row r="787" spans="1:2" s="50" customFormat="1" ht="11.25" x14ac:dyDescent="0.2">
      <c r="A787" s="66"/>
      <c r="B787" s="66"/>
    </row>
    <row r="788" spans="1:2" s="50" customFormat="1" ht="11.25" x14ac:dyDescent="0.2">
      <c r="A788" s="66"/>
      <c r="B788" s="66"/>
    </row>
    <row r="789" spans="1:2" s="50" customFormat="1" ht="11.25" x14ac:dyDescent="0.2">
      <c r="A789" s="66"/>
      <c r="B789" s="66"/>
    </row>
    <row r="790" spans="1:2" s="50" customFormat="1" ht="11.25" x14ac:dyDescent="0.2">
      <c r="A790" s="66"/>
      <c r="B790" s="66"/>
    </row>
    <row r="791" spans="1:2" s="50" customFormat="1" ht="11.25" x14ac:dyDescent="0.2">
      <c r="A791" s="66"/>
      <c r="B791" s="66"/>
    </row>
    <row r="792" spans="1:2" s="50" customFormat="1" ht="11.25" x14ac:dyDescent="0.2">
      <c r="A792" s="66"/>
      <c r="B792" s="66"/>
    </row>
    <row r="793" spans="1:2" s="50" customFormat="1" ht="11.25" x14ac:dyDescent="0.2">
      <c r="A793" s="66"/>
      <c r="B793" s="66"/>
    </row>
    <row r="794" spans="1:2" s="50" customFormat="1" ht="11.25" x14ac:dyDescent="0.2">
      <c r="A794" s="66"/>
      <c r="B794" s="66"/>
    </row>
    <row r="795" spans="1:2" s="50" customFormat="1" ht="11.25" x14ac:dyDescent="0.2">
      <c r="A795" s="66"/>
      <c r="B795" s="66"/>
    </row>
    <row r="796" spans="1:2" s="50" customFormat="1" ht="11.25" x14ac:dyDescent="0.2">
      <c r="A796" s="66"/>
      <c r="B796" s="66"/>
    </row>
    <row r="797" spans="1:2" s="50" customFormat="1" ht="11.25" x14ac:dyDescent="0.2">
      <c r="A797" s="66"/>
      <c r="B797" s="66"/>
    </row>
    <row r="798" spans="1:2" s="50" customFormat="1" ht="11.25" x14ac:dyDescent="0.2">
      <c r="A798" s="66"/>
      <c r="B798" s="66"/>
    </row>
    <row r="799" spans="1:2" s="50" customFormat="1" ht="11.25" x14ac:dyDescent="0.2">
      <c r="A799" s="66"/>
      <c r="B799" s="66"/>
    </row>
    <row r="800" spans="1:2" s="50" customFormat="1" ht="11.25" x14ac:dyDescent="0.2">
      <c r="A800" s="66"/>
      <c r="B800" s="66"/>
    </row>
    <row r="801" spans="1:2" s="50" customFormat="1" ht="11.25" x14ac:dyDescent="0.2">
      <c r="A801" s="66"/>
      <c r="B801" s="66"/>
    </row>
    <row r="802" spans="1:2" s="50" customFormat="1" ht="11.25" x14ac:dyDescent="0.2">
      <c r="A802" s="66"/>
      <c r="B802" s="66"/>
    </row>
    <row r="803" spans="1:2" s="50" customFormat="1" ht="11.25" x14ac:dyDescent="0.2">
      <c r="A803" s="66"/>
      <c r="B803" s="66"/>
    </row>
    <row r="804" spans="1:2" s="50" customFormat="1" ht="11.25" x14ac:dyDescent="0.2">
      <c r="A804" s="66"/>
      <c r="B804" s="66"/>
    </row>
    <row r="805" spans="1:2" s="50" customFormat="1" ht="11.25" x14ac:dyDescent="0.2">
      <c r="A805" s="66"/>
      <c r="B805" s="66"/>
    </row>
    <row r="806" spans="1:2" s="50" customFormat="1" ht="11.25" x14ac:dyDescent="0.2">
      <c r="A806" s="66"/>
      <c r="B806" s="66"/>
    </row>
    <row r="807" spans="1:2" s="50" customFormat="1" ht="11.25" x14ac:dyDescent="0.2">
      <c r="A807" s="66"/>
      <c r="B807" s="66"/>
    </row>
    <row r="808" spans="1:2" s="50" customFormat="1" ht="11.25" x14ac:dyDescent="0.2">
      <c r="A808" s="66"/>
      <c r="B808" s="66"/>
    </row>
    <row r="809" spans="1:2" s="50" customFormat="1" ht="11.25" x14ac:dyDescent="0.2">
      <c r="A809" s="66"/>
      <c r="B809" s="66"/>
    </row>
    <row r="810" spans="1:2" s="50" customFormat="1" ht="11.25" x14ac:dyDescent="0.2">
      <c r="A810" s="66"/>
      <c r="B810" s="66"/>
    </row>
    <row r="811" spans="1:2" s="50" customFormat="1" ht="11.25" x14ac:dyDescent="0.2">
      <c r="A811" s="66"/>
      <c r="B811" s="66"/>
    </row>
    <row r="812" spans="1:2" s="50" customFormat="1" ht="11.25" x14ac:dyDescent="0.2">
      <c r="A812" s="66"/>
      <c r="B812" s="66"/>
    </row>
    <row r="813" spans="1:2" s="50" customFormat="1" ht="11.25" x14ac:dyDescent="0.2">
      <c r="A813" s="66"/>
      <c r="B813" s="66"/>
    </row>
    <row r="814" spans="1:2" s="50" customFormat="1" ht="11.25" x14ac:dyDescent="0.2">
      <c r="A814" s="66"/>
      <c r="B814" s="66"/>
    </row>
    <row r="815" spans="1:2" s="50" customFormat="1" ht="11.25" x14ac:dyDescent="0.2">
      <c r="A815" s="66"/>
      <c r="B815" s="66"/>
    </row>
    <row r="816" spans="1:2" s="50" customFormat="1" ht="11.25" x14ac:dyDescent="0.2">
      <c r="A816" s="66"/>
      <c r="B816" s="66"/>
    </row>
    <row r="817" spans="1:2" s="50" customFormat="1" ht="11.25" x14ac:dyDescent="0.2">
      <c r="A817" s="66"/>
      <c r="B817" s="66"/>
    </row>
    <row r="818" spans="1:2" s="50" customFormat="1" ht="11.25" x14ac:dyDescent="0.2">
      <c r="A818" s="66"/>
      <c r="B818" s="66"/>
    </row>
    <row r="819" spans="1:2" s="50" customFormat="1" ht="11.25" x14ac:dyDescent="0.2">
      <c r="A819" s="66"/>
      <c r="B819" s="66"/>
    </row>
    <row r="820" spans="1:2" s="50" customFormat="1" ht="11.25" x14ac:dyDescent="0.2">
      <c r="A820" s="66"/>
      <c r="B820" s="66"/>
    </row>
    <row r="821" spans="1:2" s="50" customFormat="1" ht="11.25" x14ac:dyDescent="0.2">
      <c r="A821" s="66"/>
      <c r="B821" s="66"/>
    </row>
    <row r="822" spans="1:2" s="50" customFormat="1" ht="11.25" x14ac:dyDescent="0.2">
      <c r="A822" s="66"/>
      <c r="B822" s="66"/>
    </row>
    <row r="823" spans="1:2" s="50" customFormat="1" ht="11.25" x14ac:dyDescent="0.2">
      <c r="A823" s="66"/>
      <c r="B823" s="66"/>
    </row>
    <row r="824" spans="1:2" s="50" customFormat="1" ht="11.25" x14ac:dyDescent="0.2">
      <c r="A824" s="66"/>
      <c r="B824" s="66"/>
    </row>
    <row r="825" spans="1:2" s="50" customFormat="1" ht="11.25" x14ac:dyDescent="0.2">
      <c r="A825" s="66"/>
      <c r="B825" s="66"/>
    </row>
    <row r="826" spans="1:2" s="50" customFormat="1" ht="11.25" x14ac:dyDescent="0.2">
      <c r="A826" s="66"/>
      <c r="B826" s="66"/>
    </row>
    <row r="827" spans="1:2" s="50" customFormat="1" ht="11.25" x14ac:dyDescent="0.2">
      <c r="A827" s="66"/>
      <c r="B827" s="66"/>
    </row>
    <row r="828" spans="1:2" s="50" customFormat="1" ht="11.25" x14ac:dyDescent="0.2">
      <c r="A828" s="66"/>
      <c r="B828" s="66"/>
    </row>
    <row r="829" spans="1:2" s="50" customFormat="1" ht="11.25" x14ac:dyDescent="0.2">
      <c r="A829" s="66"/>
      <c r="B829" s="66"/>
    </row>
    <row r="830" spans="1:2" s="50" customFormat="1" ht="11.25" x14ac:dyDescent="0.2">
      <c r="A830" s="66"/>
      <c r="B830" s="66"/>
    </row>
    <row r="831" spans="1:2" s="50" customFormat="1" ht="11.25" x14ac:dyDescent="0.2">
      <c r="A831" s="66"/>
      <c r="B831" s="66"/>
    </row>
    <row r="832" spans="1:2" s="50" customFormat="1" ht="11.25" x14ac:dyDescent="0.2">
      <c r="A832" s="66"/>
      <c r="B832" s="66"/>
    </row>
    <row r="833" spans="1:2" s="50" customFormat="1" ht="11.25" x14ac:dyDescent="0.2">
      <c r="A833" s="66"/>
      <c r="B833" s="66"/>
    </row>
    <row r="834" spans="1:2" s="50" customFormat="1" ht="11.25" x14ac:dyDescent="0.2">
      <c r="A834" s="66"/>
      <c r="B834" s="66"/>
    </row>
    <row r="835" spans="1:2" s="50" customFormat="1" ht="11.25" x14ac:dyDescent="0.2">
      <c r="A835" s="66"/>
      <c r="B835" s="66"/>
    </row>
    <row r="836" spans="1:2" s="50" customFormat="1" ht="11.25" x14ac:dyDescent="0.2">
      <c r="A836" s="66"/>
      <c r="B836" s="66"/>
    </row>
    <row r="837" spans="1:2" s="50" customFormat="1" ht="11.25" x14ac:dyDescent="0.2">
      <c r="A837" s="66"/>
      <c r="B837" s="66"/>
    </row>
    <row r="838" spans="1:2" s="50" customFormat="1" ht="11.25" x14ac:dyDescent="0.2">
      <c r="A838" s="66"/>
      <c r="B838" s="66"/>
    </row>
    <row r="839" spans="1:2" s="50" customFormat="1" ht="11.25" x14ac:dyDescent="0.2">
      <c r="A839" s="66"/>
      <c r="B839" s="66"/>
    </row>
    <row r="840" spans="1:2" s="50" customFormat="1" ht="11.25" x14ac:dyDescent="0.2">
      <c r="A840" s="66"/>
      <c r="B840" s="66"/>
    </row>
    <row r="841" spans="1:2" s="50" customFormat="1" ht="11.25" x14ac:dyDescent="0.2">
      <c r="A841" s="66"/>
      <c r="B841" s="66"/>
    </row>
    <row r="842" spans="1:2" s="50" customFormat="1" ht="11.25" x14ac:dyDescent="0.2">
      <c r="A842" s="66"/>
      <c r="B842" s="66"/>
    </row>
    <row r="843" spans="1:2" s="50" customFormat="1" ht="11.25" x14ac:dyDescent="0.2">
      <c r="A843" s="66"/>
      <c r="B843" s="66"/>
    </row>
    <row r="844" spans="1:2" s="50" customFormat="1" ht="11.25" x14ac:dyDescent="0.2">
      <c r="A844" s="66"/>
      <c r="B844" s="66"/>
    </row>
    <row r="845" spans="1:2" s="50" customFormat="1" ht="11.25" x14ac:dyDescent="0.2">
      <c r="A845" s="66"/>
      <c r="B845" s="66"/>
    </row>
    <row r="846" spans="1:2" s="50" customFormat="1" ht="11.25" x14ac:dyDescent="0.2">
      <c r="A846" s="66"/>
      <c r="B846" s="66"/>
    </row>
    <row r="847" spans="1:2" s="50" customFormat="1" ht="11.25" x14ac:dyDescent="0.2">
      <c r="A847" s="66"/>
      <c r="B847" s="66"/>
    </row>
    <row r="848" spans="1:2" s="50" customFormat="1" ht="11.25" x14ac:dyDescent="0.2">
      <c r="A848" s="66"/>
      <c r="B848" s="66"/>
    </row>
    <row r="849" spans="1:2" s="50" customFormat="1" ht="11.25" x14ac:dyDescent="0.2">
      <c r="A849" s="66"/>
      <c r="B849" s="66"/>
    </row>
    <row r="850" spans="1:2" s="50" customFormat="1" ht="11.25" x14ac:dyDescent="0.2">
      <c r="A850" s="66"/>
      <c r="B850" s="66"/>
    </row>
    <row r="851" spans="1:2" s="50" customFormat="1" ht="11.25" x14ac:dyDescent="0.2">
      <c r="A851" s="66"/>
      <c r="B851" s="66"/>
    </row>
    <row r="852" spans="1:2" s="50" customFormat="1" ht="11.25" x14ac:dyDescent="0.2">
      <c r="A852" s="66"/>
      <c r="B852" s="66"/>
    </row>
    <row r="853" spans="1:2" s="50" customFormat="1" ht="11.25" x14ac:dyDescent="0.2">
      <c r="A853" s="66"/>
      <c r="B853" s="66"/>
    </row>
    <row r="854" spans="1:2" s="50" customFormat="1" ht="11.25" x14ac:dyDescent="0.2">
      <c r="A854" s="66"/>
      <c r="B854" s="66"/>
    </row>
    <row r="855" spans="1:2" s="50" customFormat="1" ht="11.25" x14ac:dyDescent="0.2">
      <c r="A855" s="66"/>
      <c r="B855" s="66"/>
    </row>
  </sheetData>
  <mergeCells count="28">
    <mergeCell ref="W1:AE1"/>
    <mergeCell ref="A44:C44"/>
    <mergeCell ref="W4:AE4"/>
    <mergeCell ref="W24:AE24"/>
    <mergeCell ref="W44:AE44"/>
    <mergeCell ref="E44:M44"/>
    <mergeCell ref="A1:C1"/>
    <mergeCell ref="N4:V4"/>
    <mergeCell ref="E4:M4"/>
    <mergeCell ref="E24:M24"/>
    <mergeCell ref="A4:C4"/>
    <mergeCell ref="A24:C24"/>
    <mergeCell ref="N1:V1"/>
    <mergeCell ref="E1:M1"/>
    <mergeCell ref="N44:V44"/>
    <mergeCell ref="N24:V24"/>
    <mergeCell ref="AO24:AW24"/>
    <mergeCell ref="AX24:BF24"/>
    <mergeCell ref="AO44:AW44"/>
    <mergeCell ref="AX44:BF44"/>
    <mergeCell ref="AF24:AN24"/>
    <mergeCell ref="AF44:AN44"/>
    <mergeCell ref="AF1:AN1"/>
    <mergeCell ref="AO4:AW4"/>
    <mergeCell ref="AX4:BF4"/>
    <mergeCell ref="AO1:AW1"/>
    <mergeCell ref="AX1:BF1"/>
    <mergeCell ref="AF4:AN4"/>
  </mergeCells>
  <phoneticPr fontId="2" type="noConversion"/>
  <dataValidations count="1">
    <dataValidation type="custom" allowBlank="1" showInputMessage="1" showErrorMessage="1" sqref="A1:C1" xr:uid="{00000000-0002-0000-0400-000000000000}">
      <formula1>"19&gt;117,5"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tabColor indexed="46"/>
  </sheetPr>
  <dimension ref="A1:E7"/>
  <sheetViews>
    <sheetView workbookViewId="0">
      <selection activeCell="E7" sqref="A1:E7"/>
    </sheetView>
  </sheetViews>
  <sheetFormatPr baseColWidth="10" defaultColWidth="11.42578125" defaultRowHeight="11.25" x14ac:dyDescent="0.2"/>
  <cols>
    <col min="1" max="1" width="9.7109375" style="68" customWidth="1"/>
    <col min="2" max="2" width="8.42578125" style="68" customWidth="1"/>
    <col min="3" max="4" width="9.28515625" style="68" customWidth="1"/>
    <col min="5" max="5" width="10.42578125" style="68" customWidth="1"/>
    <col min="6" max="16384" width="11.42578125" style="68"/>
  </cols>
  <sheetData>
    <row r="1" spans="1:5" s="136" customFormat="1" ht="50.1" customHeight="1" x14ac:dyDescent="0.2">
      <c r="A1" s="139" t="s">
        <v>100</v>
      </c>
      <c r="B1" s="137" t="s">
        <v>101</v>
      </c>
      <c r="C1" s="137" t="s">
        <v>102</v>
      </c>
      <c r="D1" s="137" t="s">
        <v>103</v>
      </c>
      <c r="E1" s="137" t="s">
        <v>104</v>
      </c>
    </row>
    <row r="2" spans="1:5" ht="20.100000000000001" customHeight="1" x14ac:dyDescent="0.2">
      <c r="A2" s="138" t="s">
        <v>105</v>
      </c>
      <c r="B2" s="191"/>
      <c r="C2" s="192" t="s">
        <v>79</v>
      </c>
      <c r="D2" s="193"/>
      <c r="E2" s="194" t="s">
        <v>79</v>
      </c>
    </row>
    <row r="3" spans="1:5" ht="20.100000000000001" customHeight="1" x14ac:dyDescent="0.2">
      <c r="A3" s="195" t="s">
        <v>106</v>
      </c>
      <c r="B3" s="191"/>
      <c r="C3" s="192" t="s">
        <v>79</v>
      </c>
      <c r="D3" s="194" t="s">
        <v>79</v>
      </c>
      <c r="E3" s="194"/>
    </row>
    <row r="4" spans="1:5" ht="20.100000000000001" customHeight="1" x14ac:dyDescent="0.2">
      <c r="A4" s="138" t="s">
        <v>80</v>
      </c>
      <c r="B4" s="194" t="s">
        <v>79</v>
      </c>
      <c r="C4" s="191"/>
      <c r="D4" s="191"/>
      <c r="E4" s="191"/>
    </row>
    <row r="5" spans="1:5" ht="20.100000000000001" customHeight="1" x14ac:dyDescent="0.2">
      <c r="A5" s="138" t="s">
        <v>107</v>
      </c>
      <c r="B5" s="192" t="s">
        <v>79</v>
      </c>
      <c r="C5" s="192" t="s">
        <v>79</v>
      </c>
      <c r="D5" s="194" t="s">
        <v>79</v>
      </c>
      <c r="E5" s="193"/>
    </row>
    <row r="6" spans="1:5" ht="18" x14ac:dyDescent="0.2">
      <c r="A6" s="138" t="s">
        <v>81</v>
      </c>
      <c r="B6" s="193"/>
      <c r="C6" s="193"/>
      <c r="D6" s="192" t="s">
        <v>79</v>
      </c>
      <c r="E6" s="194" t="s">
        <v>79</v>
      </c>
    </row>
    <row r="7" spans="1:5" ht="18" x14ac:dyDescent="0.2">
      <c r="A7" s="138" t="s">
        <v>108</v>
      </c>
      <c r="B7" s="192" t="s">
        <v>79</v>
      </c>
      <c r="C7" s="193"/>
      <c r="D7" s="193"/>
      <c r="E7" s="194" t="s">
        <v>79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Dornauslegung</vt:lpstr>
      <vt:lpstr>Auswertung</vt:lpstr>
      <vt:lpstr>Typ-Kugelsegmente</vt:lpstr>
      <vt:lpstr>Preise</vt:lpstr>
      <vt:lpstr>Rohr-Werkstoff</vt:lpstr>
      <vt:lpstr>Dorn_Daten</vt:lpstr>
      <vt:lpstr>Dornauslegung!Druckbereich</vt:lpstr>
      <vt:lpstr>g_tab</vt:lpstr>
      <vt:lpstr>g1_preise</vt:lpstr>
      <vt:lpstr>g1_tab</vt:lpstr>
      <vt:lpstr>g2_preise</vt:lpstr>
      <vt:lpstr>g3_preise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Berechnungssoftware Dorn-Auslegung 2009</dc:title>
  <dc:subject>Berechnungssoftware Dorn-Auslegung 2009</dc:subject>
  <dc:creator>Hans-Peter Auer</dc:creator>
  <cp:keywords/>
  <dc:description/>
  <cp:lastModifiedBy>Astrid Vosberg</cp:lastModifiedBy>
  <cp:revision/>
  <dcterms:created xsi:type="dcterms:W3CDTF">2006-05-22T20:41:29Z</dcterms:created>
  <dcterms:modified xsi:type="dcterms:W3CDTF">2026-07-20T13:29:41Z</dcterms:modified>
  <cp:category/>
  <cp:contentStatus/>
</cp:coreProperties>
</file>